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R6\"/>
    </mc:Choice>
  </mc:AlternateContent>
  <bookViews>
    <workbookView xWindow="28680" yWindow="-120" windowWidth="29040" windowHeight="15720" tabRatio="928"/>
  </bookViews>
  <sheets>
    <sheet name="R5乗合" sheetId="8" r:id="rId1"/>
  </sheets>
  <definedNames>
    <definedName name="_xlnm._FilterDatabase" localSheetId="0" hidden="1">'R5乗合'!$A$6:$T$84</definedName>
    <definedName name="_xlnm.Print_Area" localSheetId="0">'R5乗合'!$A$1:$T$84</definedName>
    <definedName name="_xlnm.Print_Titles" localSheetId="0">'R5乗合'!$2:$6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M5" i="8" l="1"/>
  <c r="HI5" i="8"/>
  <c r="HE5" i="8"/>
  <c r="HA5" i="8"/>
  <c r="GW5" i="8"/>
  <c r="GS5" i="8"/>
  <c r="GO5" i="8"/>
  <c r="GK5" i="8"/>
  <c r="GG5" i="8"/>
  <c r="GC5" i="8"/>
  <c r="FY5" i="8"/>
  <c r="FU5" i="8"/>
  <c r="FQ5" i="8"/>
  <c r="FM5" i="8"/>
  <c r="FI5" i="8"/>
  <c r="FE5" i="8"/>
  <c r="FA5" i="8"/>
  <c r="EW5" i="8"/>
  <c r="ES5" i="8"/>
  <c r="EO5" i="8"/>
  <c r="EK5" i="8"/>
  <c r="EG5" i="8"/>
  <c r="EC5" i="8"/>
  <c r="DY5" i="8"/>
  <c r="DU5" i="8"/>
  <c r="DQ5" i="8"/>
  <c r="DM5" i="8"/>
  <c r="DI5" i="8"/>
  <c r="DE5" i="8"/>
  <c r="DA5" i="8"/>
  <c r="CW5" i="8"/>
  <c r="CS5" i="8"/>
  <c r="CO5" i="8"/>
  <c r="CK5" i="8"/>
  <c r="CG5" i="8"/>
  <c r="CC5" i="8"/>
  <c r="BY5" i="8"/>
  <c r="BU5" i="8"/>
  <c r="BQ5" i="8"/>
  <c r="BM5" i="8"/>
  <c r="BI5" i="8"/>
  <c r="BE5" i="8"/>
  <c r="BA5" i="8"/>
  <c r="AW5" i="8"/>
  <c r="AS5" i="8"/>
  <c r="AO5" i="8"/>
  <c r="AK5" i="8"/>
  <c r="AG5" i="8"/>
  <c r="AC5" i="8"/>
  <c r="R77" i="8" l="1"/>
  <c r="O77" i="8"/>
  <c r="M77" i="8"/>
  <c r="R76" i="8"/>
  <c r="O76" i="8"/>
  <c r="M76" i="8"/>
  <c r="R75" i="8"/>
  <c r="O75" i="8"/>
  <c r="M75" i="8"/>
  <c r="R74" i="8"/>
  <c r="O74" i="8"/>
  <c r="M74" i="8"/>
  <c r="R73" i="8"/>
  <c r="O73" i="8"/>
  <c r="M73" i="8"/>
  <c r="R72" i="8"/>
  <c r="O72" i="8"/>
  <c r="M72" i="8"/>
  <c r="R71" i="8"/>
  <c r="O71" i="8"/>
  <c r="M71" i="8"/>
  <c r="R70" i="8"/>
  <c r="O70" i="8"/>
  <c r="M70" i="8"/>
  <c r="R69" i="8"/>
  <c r="O69" i="8"/>
  <c r="M69" i="8"/>
  <c r="M78" i="8"/>
  <c r="O78" i="8"/>
  <c r="R78" i="8"/>
  <c r="R68" i="8"/>
  <c r="O68" i="8"/>
  <c r="M68" i="8"/>
  <c r="R67" i="8"/>
  <c r="O67" i="8"/>
  <c r="M67" i="8"/>
  <c r="R66" i="8"/>
  <c r="O66" i="8"/>
  <c r="M66" i="8"/>
  <c r="R65" i="8"/>
  <c r="O65" i="8"/>
  <c r="M65" i="8"/>
  <c r="R64" i="8"/>
  <c r="O64" i="8"/>
  <c r="M64" i="8"/>
  <c r="R63" i="8"/>
  <c r="O63" i="8"/>
  <c r="M63" i="8"/>
  <c r="R62" i="8"/>
  <c r="O62" i="8"/>
  <c r="M62" i="8"/>
  <c r="R61" i="8"/>
  <c r="O61" i="8"/>
  <c r="M61" i="8"/>
  <c r="R60" i="8"/>
  <c r="O60" i="8"/>
  <c r="M60" i="8"/>
  <c r="R59" i="8"/>
  <c r="O59" i="8"/>
  <c r="M59" i="8"/>
  <c r="R58" i="8"/>
  <c r="O58" i="8"/>
  <c r="M58" i="8"/>
  <c r="R57" i="8"/>
  <c r="O57" i="8"/>
  <c r="M57" i="8"/>
  <c r="R56" i="8"/>
  <c r="O56" i="8"/>
  <c r="M56" i="8"/>
  <c r="R55" i="8"/>
  <c r="O55" i="8"/>
  <c r="M55" i="8"/>
  <c r="R54" i="8"/>
  <c r="O54" i="8"/>
  <c r="M54" i="8"/>
  <c r="R53" i="8"/>
  <c r="O53" i="8"/>
  <c r="M53" i="8"/>
  <c r="R52" i="8"/>
  <c r="O52" i="8"/>
  <c r="M52" i="8"/>
  <c r="R51" i="8"/>
  <c r="O51" i="8"/>
  <c r="M51" i="8"/>
  <c r="R50" i="8"/>
  <c r="O50" i="8"/>
  <c r="M50" i="8"/>
  <c r="R49" i="8"/>
  <c r="O49" i="8"/>
  <c r="M49" i="8"/>
  <c r="R48" i="8"/>
  <c r="O48" i="8"/>
  <c r="M48" i="8"/>
  <c r="R47" i="8"/>
  <c r="O47" i="8"/>
  <c r="M47" i="8"/>
  <c r="R46" i="8"/>
  <c r="O46" i="8"/>
  <c r="M46" i="8"/>
  <c r="R45" i="8"/>
  <c r="O45" i="8"/>
  <c r="M45" i="8"/>
  <c r="R44" i="8"/>
  <c r="O44" i="8"/>
  <c r="M44" i="8"/>
  <c r="R43" i="8"/>
  <c r="O43" i="8"/>
  <c r="M43" i="8"/>
  <c r="R42" i="8"/>
  <c r="O42" i="8"/>
  <c r="M42" i="8"/>
  <c r="R41" i="8"/>
  <c r="O41" i="8"/>
  <c r="M41" i="8"/>
  <c r="R40" i="8"/>
  <c r="O40" i="8"/>
  <c r="M40" i="8"/>
  <c r="R39" i="8"/>
  <c r="O39" i="8"/>
  <c r="M39" i="8"/>
  <c r="R38" i="8"/>
  <c r="O38" i="8"/>
  <c r="M38" i="8"/>
  <c r="R37" i="8"/>
  <c r="O37" i="8"/>
  <c r="M37" i="8"/>
  <c r="R36" i="8"/>
  <c r="O36" i="8"/>
  <c r="M36" i="8"/>
  <c r="R35" i="8"/>
  <c r="O35" i="8"/>
  <c r="M35" i="8"/>
  <c r="R34" i="8"/>
  <c r="O34" i="8"/>
  <c r="M34" i="8"/>
  <c r="R33" i="8"/>
  <c r="O33" i="8"/>
  <c r="M33" i="8"/>
  <c r="R32" i="8"/>
  <c r="O32" i="8"/>
  <c r="M32" i="8"/>
  <c r="R31" i="8"/>
  <c r="O31" i="8"/>
  <c r="M31" i="8"/>
  <c r="R30" i="8"/>
  <c r="O30" i="8"/>
  <c r="M30" i="8"/>
  <c r="R29" i="8"/>
  <c r="O29" i="8"/>
  <c r="M29" i="8"/>
  <c r="R28" i="8"/>
  <c r="O28" i="8"/>
  <c r="M28" i="8"/>
  <c r="R27" i="8"/>
  <c r="O27" i="8"/>
  <c r="M27" i="8"/>
  <c r="R26" i="8"/>
  <c r="O26" i="8"/>
  <c r="M26" i="8"/>
  <c r="R25" i="8"/>
  <c r="O25" i="8"/>
  <c r="M25" i="8"/>
  <c r="R24" i="8"/>
  <c r="O24" i="8"/>
  <c r="M24" i="8"/>
  <c r="R23" i="8"/>
  <c r="O23" i="8"/>
  <c r="M23" i="8"/>
  <c r="R22" i="8"/>
  <c r="O22" i="8"/>
  <c r="M22" i="8"/>
  <c r="R21" i="8"/>
  <c r="O21" i="8"/>
  <c r="M21" i="8"/>
  <c r="R20" i="8"/>
  <c r="O20" i="8"/>
  <c r="M20" i="8"/>
  <c r="R19" i="8"/>
  <c r="O19" i="8"/>
  <c r="M19" i="8"/>
  <c r="R18" i="8"/>
  <c r="O18" i="8"/>
  <c r="M18" i="8"/>
  <c r="R17" i="8"/>
  <c r="O17" i="8"/>
  <c r="M17" i="8"/>
  <c r="R16" i="8"/>
  <c r="O16" i="8"/>
  <c r="M16" i="8"/>
  <c r="R15" i="8"/>
  <c r="O15" i="8"/>
  <c r="M15" i="8"/>
  <c r="R14" i="8"/>
  <c r="O14" i="8"/>
  <c r="M14" i="8"/>
  <c r="R13" i="8"/>
  <c r="O13" i="8"/>
  <c r="M13" i="8"/>
  <c r="R12" i="8"/>
  <c r="O12" i="8"/>
  <c r="M12" i="8"/>
  <c r="R11" i="8"/>
  <c r="O11" i="8"/>
  <c r="M11" i="8"/>
  <c r="R10" i="8"/>
  <c r="O10" i="8"/>
  <c r="M10" i="8"/>
  <c r="R9" i="8"/>
  <c r="O9" i="8"/>
  <c r="M9" i="8"/>
  <c r="R8" i="8"/>
  <c r="O8" i="8"/>
  <c r="M8" i="8"/>
  <c r="R7" i="8"/>
  <c r="O7" i="8"/>
  <c r="M7" i="8"/>
  <c r="T83" i="8" l="1"/>
  <c r="S83" i="8"/>
  <c r="Q83" i="8"/>
  <c r="P83" i="8"/>
  <c r="N83" i="8"/>
  <c r="L83" i="8"/>
  <c r="K83" i="8"/>
  <c r="J83" i="8"/>
  <c r="G83" i="8"/>
  <c r="F83" i="8"/>
  <c r="E83" i="8"/>
  <c r="D83" i="8"/>
  <c r="T81" i="8"/>
  <c r="S81" i="8"/>
  <c r="Q81" i="8"/>
  <c r="P81" i="8"/>
  <c r="N81" i="8"/>
  <c r="L81" i="8"/>
  <c r="K81" i="8"/>
  <c r="J81" i="8"/>
  <c r="I81" i="8"/>
  <c r="H81" i="8"/>
  <c r="G81" i="8"/>
  <c r="F81" i="8"/>
  <c r="E81" i="8"/>
  <c r="D81" i="8"/>
  <c r="T79" i="8"/>
  <c r="S79" i="8"/>
  <c r="Q79" i="8"/>
  <c r="P79" i="8"/>
  <c r="N79" i="8"/>
  <c r="L79" i="8"/>
  <c r="K79" i="8"/>
  <c r="J79" i="8"/>
  <c r="I79" i="8"/>
  <c r="H79" i="8"/>
  <c r="G79" i="8"/>
  <c r="F79" i="8"/>
  <c r="E79" i="8"/>
  <c r="D79" i="8"/>
  <c r="C80" i="8"/>
  <c r="T84" i="8"/>
  <c r="T82" i="8"/>
  <c r="T80" i="8"/>
  <c r="S84" i="8"/>
  <c r="S82" i="8"/>
  <c r="S80" i="8"/>
  <c r="Q84" i="8"/>
  <c r="Q82" i="8"/>
  <c r="Q80" i="8"/>
  <c r="P84" i="8"/>
  <c r="P82" i="8"/>
  <c r="P80" i="8"/>
  <c r="N84" i="8"/>
  <c r="N82" i="8"/>
  <c r="N80" i="8"/>
  <c r="L84" i="8"/>
  <c r="L82" i="8"/>
  <c r="L80" i="8"/>
  <c r="K84" i="8"/>
  <c r="K82" i="8"/>
  <c r="M82" i="8" s="1"/>
  <c r="K80" i="8"/>
  <c r="J84" i="8"/>
  <c r="J82" i="8"/>
  <c r="J80" i="8"/>
  <c r="I82" i="8"/>
  <c r="I80" i="8"/>
  <c r="G84" i="8"/>
  <c r="F84" i="8"/>
  <c r="E84" i="8"/>
  <c r="H82" i="8"/>
  <c r="G82" i="8"/>
  <c r="F82" i="8"/>
  <c r="E82" i="8"/>
  <c r="H80" i="8"/>
  <c r="G80" i="8"/>
  <c r="F80" i="8"/>
  <c r="E80" i="8"/>
  <c r="C84" i="8"/>
  <c r="C82" i="8"/>
  <c r="B84" i="8"/>
  <c r="B82" i="8"/>
  <c r="B80" i="8"/>
  <c r="O83" i="8"/>
  <c r="O79" i="8" l="1"/>
  <c r="M80" i="8"/>
  <c r="R83" i="8"/>
  <c r="R81" i="8"/>
  <c r="M79" i="8"/>
  <c r="R79" i="8"/>
  <c r="M83" i="8"/>
  <c r="O81" i="8"/>
  <c r="M81" i="8"/>
  <c r="O80" i="8"/>
  <c r="O82" i="8"/>
  <c r="M84" i="8"/>
  <c r="R80" i="8"/>
  <c r="R82" i="8"/>
  <c r="R84" i="8"/>
  <c r="O84" i="8"/>
</calcChain>
</file>

<file path=xl/sharedStrings.xml><?xml version="1.0" encoding="utf-8"?>
<sst xmlns="http://schemas.openxmlformats.org/spreadsheetml/2006/main" count="524" uniqueCount="115">
  <si>
    <t>路線定期</t>
    <rPh sb="0" eb="2">
      <t>ロセン</t>
    </rPh>
    <rPh sb="2" eb="4">
      <t>テイキ</t>
    </rPh>
    <phoneticPr fontId="2"/>
  </si>
  <si>
    <t>路線不定期</t>
    <rPh sb="0" eb="2">
      <t>ロセン</t>
    </rPh>
    <rPh sb="2" eb="5">
      <t>フテイキ</t>
    </rPh>
    <phoneticPr fontId="2"/>
  </si>
  <si>
    <t>路線キロ
(km)</t>
    <rPh sb="0" eb="2">
      <t>ロセン</t>
    </rPh>
    <phoneticPr fontId="2"/>
  </si>
  <si>
    <t>実働率
(%)</t>
    <rPh sb="0" eb="2">
      <t>ジツドウ</t>
    </rPh>
    <rPh sb="2" eb="3">
      <t>リツ</t>
    </rPh>
    <phoneticPr fontId="2"/>
  </si>
  <si>
    <t>計</t>
    <rPh sb="0" eb="1">
      <t>ケイ</t>
    </rPh>
    <phoneticPr fontId="2"/>
  </si>
  <si>
    <t>空車</t>
    <rPh sb="0" eb="2">
      <t>クウシャ</t>
    </rPh>
    <phoneticPr fontId="2"/>
  </si>
  <si>
    <t>実車</t>
    <rPh sb="0" eb="2">
      <t>ジッシャ</t>
    </rPh>
    <phoneticPr fontId="2"/>
  </si>
  <si>
    <t>輸送人員</t>
    <rPh sb="0" eb="2">
      <t>ユソウ</t>
    </rPh>
    <rPh sb="2" eb="4">
      <t>ジンイン</t>
    </rPh>
    <phoneticPr fontId="2"/>
  </si>
  <si>
    <t>延実在車両数
(日車)</t>
    <rPh sb="0" eb="1">
      <t>ノ</t>
    </rPh>
    <rPh sb="1" eb="3">
      <t>ジツザイ</t>
    </rPh>
    <rPh sb="3" eb="6">
      <t>シャリョウスウ</t>
    </rPh>
    <rPh sb="8" eb="9">
      <t>ニチ</t>
    </rPh>
    <rPh sb="9" eb="10">
      <t>シャ</t>
    </rPh>
    <phoneticPr fontId="2"/>
  </si>
  <si>
    <t>延実働車両数
(日車)</t>
    <rPh sb="0" eb="1">
      <t>ノ</t>
    </rPh>
    <rPh sb="1" eb="3">
      <t>ジツドウ</t>
    </rPh>
    <rPh sb="3" eb="6">
      <t>シャリョウスウ</t>
    </rPh>
    <rPh sb="8" eb="9">
      <t>ニチ</t>
    </rPh>
    <rPh sb="9" eb="10">
      <t>シャ</t>
    </rPh>
    <phoneticPr fontId="2"/>
  </si>
  <si>
    <t>態様</t>
    <rPh sb="0" eb="2">
      <t>タイヨウ</t>
    </rPh>
    <phoneticPr fontId="2"/>
  </si>
  <si>
    <t>区域</t>
    <rPh sb="0" eb="2">
      <t>クイキ</t>
    </rPh>
    <phoneticPr fontId="2"/>
  </si>
  <si>
    <t>合　　　計</t>
    <rPh sb="0" eb="1">
      <t>ゴウ</t>
    </rPh>
    <rPh sb="4" eb="5">
      <t>ケイ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</si>
  <si>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</si>
  <si>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見なし
４条のみ</t>
    <rPh sb="0" eb="1">
      <t>ミ</t>
    </rPh>
    <rPh sb="5" eb="6">
      <t>ジョウ</t>
    </rPh>
    <phoneticPr fontId="2"/>
  </si>
  <si>
    <t>走行キロ　(km)</t>
    <rPh sb="0" eb="2">
      <t>ソウコウ</t>
    </rPh>
    <phoneticPr fontId="2"/>
  </si>
  <si>
    <t>定期(人)</t>
    <rPh sb="0" eb="2">
      <t>テイキ</t>
    </rPh>
    <rPh sb="3" eb="4">
      <t>ニン</t>
    </rPh>
    <phoneticPr fontId="2"/>
  </si>
  <si>
    <t>定期外(人)</t>
    <rPh sb="0" eb="2">
      <t>テイキ</t>
    </rPh>
    <rPh sb="2" eb="3">
      <t>ガイ</t>
    </rPh>
    <rPh sb="4" eb="5">
      <t>ニン</t>
    </rPh>
    <phoneticPr fontId="2"/>
  </si>
  <si>
    <t>計(人)</t>
    <rPh sb="0" eb="1">
      <t>ケイ</t>
    </rPh>
    <rPh sb="2" eb="3">
      <t>ニン</t>
    </rPh>
    <phoneticPr fontId="2"/>
  </si>
  <si>
    <t>輸送人キロ
(人キロ)</t>
    <rPh sb="0" eb="2">
      <t>ユソウ</t>
    </rPh>
    <rPh sb="2" eb="3">
      <t>ニン</t>
    </rPh>
    <rPh sb="7" eb="8">
      <t>ニン</t>
    </rPh>
    <phoneticPr fontId="2"/>
  </si>
  <si>
    <t>－</t>
    <phoneticPr fontId="2"/>
  </si>
  <si>
    <t>←　輸送実績報告書　→</t>
    <rPh sb="2" eb="4">
      <t>ユソウ</t>
    </rPh>
    <rPh sb="4" eb="6">
      <t>ジッセキ</t>
    </rPh>
    <rPh sb="6" eb="9">
      <t>ホウコクショ</t>
    </rPh>
    <phoneticPr fontId="2"/>
  </si>
  <si>
    <t>←　輸送実績報告書　→</t>
    <phoneticPr fontId="2"/>
  </si>
  <si>
    <t>保有車両数
(両)</t>
    <rPh sb="0" eb="2">
      <t>ホユウ</t>
    </rPh>
    <rPh sb="2" eb="5">
      <t>シャリョウスウ</t>
    </rPh>
    <rPh sb="7" eb="8">
      <t>リョウ</t>
    </rPh>
    <phoneticPr fontId="2"/>
  </si>
  <si>
    <t>配置車両数
(両)</t>
    <rPh sb="0" eb="2">
      <t>ハイチ</t>
    </rPh>
    <rPh sb="2" eb="5">
      <t>シャリョウスウ</t>
    </rPh>
    <rPh sb="7" eb="8">
      <t>リョウ</t>
    </rPh>
    <phoneticPr fontId="2"/>
  </si>
  <si>
    <t>見なし４条</t>
    <rPh sb="0" eb="1">
      <t>ミ</t>
    </rPh>
    <rPh sb="4" eb="5">
      <t>ジョウ</t>
    </rPh>
    <phoneticPr fontId="2"/>
  </si>
  <si>
    <t>運転者数
(人)</t>
    <phoneticPr fontId="2"/>
  </si>
  <si>
    <t>従業員数
(人)</t>
    <rPh sb="0" eb="3">
      <t>ジュウギョウイン</t>
    </rPh>
    <phoneticPr fontId="2"/>
  </si>
  <si>
    <t>管内
事業者</t>
    <rPh sb="0" eb="2">
      <t>カンナイ</t>
    </rPh>
    <rPh sb="3" eb="6">
      <t>ジギョウシャ</t>
    </rPh>
    <phoneticPr fontId="2"/>
  </si>
  <si>
    <t>支局管内</t>
    <rPh sb="0" eb="2">
      <t>シキョク</t>
    </rPh>
    <rPh sb="2" eb="3">
      <t>カン</t>
    </rPh>
    <rPh sb="3" eb="4">
      <t>ナイ</t>
    </rPh>
    <phoneticPr fontId="2"/>
  </si>
  <si>
    <t>事業者名</t>
    <phoneticPr fontId="2"/>
  </si>
  <si>
    <t>見なし
４条のみ</t>
    <phoneticPr fontId="2"/>
  </si>
  <si>
    <t>態様</t>
    <phoneticPr fontId="2"/>
  </si>
  <si>
    <t>従業員数
(人)</t>
    <phoneticPr fontId="2"/>
  </si>
  <si>
    <t>保有車両数
(両)</t>
    <phoneticPr fontId="2"/>
  </si>
  <si>
    <t>路線キロ
(km)</t>
    <phoneticPr fontId="2"/>
  </si>
  <si>
    <t>配置車両数
(両)</t>
    <phoneticPr fontId="2"/>
  </si>
  <si>
    <t>営業収入
(千円)</t>
    <phoneticPr fontId="2"/>
  </si>
  <si>
    <t>輸送人キロ
(人キロ)</t>
    <phoneticPr fontId="2"/>
  </si>
  <si>
    <t>実働率
(%)</t>
    <phoneticPr fontId="2"/>
  </si>
  <si>
    <t>延実働車両数
(日車)</t>
    <phoneticPr fontId="2"/>
  </si>
  <si>
    <t>延実在車両数
(日車)</t>
    <phoneticPr fontId="2"/>
  </si>
  <si>
    <t>管内事業者</t>
    <phoneticPr fontId="2"/>
  </si>
  <si>
    <t>支局管内</t>
    <phoneticPr fontId="2"/>
  </si>
  <si>
    <t>路線定期</t>
    <phoneticPr fontId="2"/>
  </si>
  <si>
    <t>事業者名</t>
    <rPh sb="0" eb="3">
      <t>ジギョウシャ</t>
    </rPh>
    <rPh sb="3" eb="4">
      <t>メイ</t>
    </rPh>
    <phoneticPr fontId="2"/>
  </si>
  <si>
    <t>見なし４条</t>
    <phoneticPr fontId="2"/>
  </si>
  <si>
    <t>★</t>
    <phoneticPr fontId="2"/>
  </si>
  <si>
    <t>路線不定期</t>
    <rPh sb="2" eb="3">
      <t>フ</t>
    </rPh>
    <phoneticPr fontId="2"/>
  </si>
  <si>
    <t>従業員数
(人)</t>
    <rPh sb="0" eb="3">
      <t>ジュウギョウイン</t>
    </rPh>
    <rPh sb="3" eb="4">
      <t>スウ</t>
    </rPh>
    <rPh sb="6" eb="7">
      <t>ヒト</t>
    </rPh>
    <phoneticPr fontId="2"/>
  </si>
  <si>
    <t>運行系統数
(系統)</t>
    <rPh sb="0" eb="2">
      <t>ウンコウ</t>
    </rPh>
    <rPh sb="2" eb="4">
      <t>ケイトウ</t>
    </rPh>
    <rPh sb="4" eb="5">
      <t>カズ</t>
    </rPh>
    <rPh sb="7" eb="9">
      <t>ケイトウ</t>
    </rPh>
    <phoneticPr fontId="2"/>
  </si>
  <si>
    <t>運行系統数
(系統)</t>
    <phoneticPr fontId="2"/>
  </si>
  <si>
    <t>実車</t>
    <phoneticPr fontId="2"/>
  </si>
  <si>
    <t>計</t>
    <phoneticPr fontId="2"/>
  </si>
  <si>
    <t>定期(人)</t>
    <phoneticPr fontId="2"/>
  </si>
  <si>
    <t>計(人)</t>
    <phoneticPr fontId="2"/>
  </si>
  <si>
    <t>営業収入
(千円)</t>
    <phoneticPr fontId="2"/>
  </si>
  <si>
    <t>局管外</t>
  </si>
  <si>
    <t>支局管内</t>
  </si>
  <si>
    <t>★</t>
  </si>
  <si>
    <t>山交バス　株式会社</t>
  </si>
  <si>
    <t>庄内交通　株式会社</t>
  </si>
  <si>
    <t>最上川交通　株式会社</t>
  </si>
  <si>
    <t>有限会社　星川タクシー</t>
  </si>
  <si>
    <t>観光タクシー　株式会社</t>
  </si>
  <si>
    <t>酒田第一タクシー　株式会社</t>
  </si>
  <si>
    <t>酒田合同自動車　株式会社</t>
  </si>
  <si>
    <t>有限会社　立川タクシー</t>
  </si>
  <si>
    <t>株式会社　葉山タクシー</t>
  </si>
  <si>
    <t>株式会社　朝日観光タクシー</t>
  </si>
  <si>
    <t>有限会社　はながさバス</t>
  </si>
  <si>
    <t>山交ハイヤー　株式会社</t>
  </si>
  <si>
    <t>株式会社　白鷹タクシー</t>
  </si>
  <si>
    <t>有限会社　ヨネザワバス観光</t>
  </si>
  <si>
    <t>株式会社　小国タクシー</t>
  </si>
  <si>
    <t>株式会社　羽山観光タクシー</t>
  </si>
  <si>
    <t>松山観光タクシー　有限会社</t>
  </si>
  <si>
    <t>港タクシー　株式会社</t>
  </si>
  <si>
    <t>天童タクシー　株式会社</t>
  </si>
  <si>
    <t>大江タクシー　株式会社</t>
  </si>
  <si>
    <t>中央タクシー　株式会社</t>
  </si>
  <si>
    <t>寒河江タクシー株式会社</t>
  </si>
  <si>
    <t>山寺観光タクシー　株式会社</t>
  </si>
  <si>
    <t>株式会社　神町タクシー</t>
  </si>
  <si>
    <t>株式会社　東根交通</t>
  </si>
  <si>
    <t>株式会社　新庄輸送サービス</t>
  </si>
  <si>
    <t>有限会社　今村タクシー</t>
  </si>
  <si>
    <t>米沢酒類販売株式会社</t>
  </si>
  <si>
    <t>株式会社　吾妻観光タクシー</t>
  </si>
  <si>
    <t>米沢タクシー　株式会社</t>
  </si>
  <si>
    <t>辻自動車　株式会社</t>
  </si>
  <si>
    <t>有限会社　朝日タクシー</t>
  </si>
  <si>
    <t>八千代交通　株式会社</t>
  </si>
  <si>
    <t>株式会社　銀山荘</t>
  </si>
  <si>
    <t>株式会社　観光タクシー</t>
  </si>
  <si>
    <t>余目タクシー有限会社</t>
    <rPh sb="0" eb="2">
      <t>アマルメ</t>
    </rPh>
    <rPh sb="6" eb="10">
      <t>ユウゲンガイシャ</t>
    </rPh>
    <phoneticPr fontId="3"/>
  </si>
  <si>
    <t>月山観光タクシー　株式会社</t>
    <rPh sb="0" eb="2">
      <t>ツキヤマ</t>
    </rPh>
    <rPh sb="2" eb="4">
      <t>カンコウ</t>
    </rPh>
    <rPh sb="9" eb="13">
      <t>カブシキガイシャ</t>
    </rPh>
    <phoneticPr fontId="3"/>
  </si>
  <si>
    <t>温海温泉観光自動車　株式会社</t>
  </si>
  <si>
    <t>宮城交通　株式会社</t>
  </si>
  <si>
    <t>局管内</t>
  </si>
  <si>
    <t>特定非営利活動法人日本水陸両用車協会</t>
  </si>
  <si>
    <t>有限会社　赤倉観光タクシー</t>
  </si>
  <si>
    <t>有限会社　戸沢観光タクシー</t>
  </si>
  <si>
    <t>株式会社　楯岡交通</t>
  </si>
  <si>
    <t>株式会社　尾花沢タクシー</t>
  </si>
  <si>
    <t>株式会社　新庄タクシー</t>
  </si>
  <si>
    <t>みつわタクシー　有限会社</t>
  </si>
  <si>
    <t>有限会社　まほろば合同タクシー</t>
  </si>
  <si>
    <t>有限会社　大京タクシー</t>
  </si>
  <si>
    <t>川西観光タクシー　有限会社</t>
  </si>
  <si>
    <t>有限会社　みどりタクシー</t>
  </si>
  <si>
    <t>めざみ交通　株式会社</t>
  </si>
  <si>
    <t>庄交ハイヤー　株式会社</t>
  </si>
  <si>
    <t>株式会社　赤湯観光バス</t>
  </si>
  <si>
    <t>松山観光バス　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</si>
</sst>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\(#,##0\);\(&quot;△ &quot;#,##0\)"/>
    <numFmt numFmtId="178" formatCode="#,##0.0;&quot;△ &quot;#,##0.0"/>
    <numFmt numFmtId="179" formatCode="\(#,##0.0\);\(&quot;△ &quot;#,##0.0\)"/>
    <numFmt numFmtId="180" formatCode="&quot;路線定期　&quot;#,##0;&quot;路線定期　△ &quot;#,##0"/>
    <numFmt numFmtId="181" formatCode="&quot;路線不定期　&quot;#,##0;&quot;路線不定期　△ &quot;#,##0"/>
    <numFmt numFmtId="182" formatCode="&quot;区域　&quot;#,##0;&quot;区域　△ &quot;#,##0"/>
    <numFmt numFmtId="183" formatCode="&quot;令和&quot;0&quot;年3月31日現在&quot;"/>
    <numFmt numFmtId="184" formatCode="&quot;一般乗合旅客自動車運送事業輸送実績内訳（令和&quot;0&quot;年度）≪山形運輸支局≫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8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6" fontId="0" fillId="2" borderId="6" xfId="0" applyNumberFormat="1" applyFill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Fill="1" applyBorder="1" applyAlignment="1" applyProtection="1">
      <alignment horizontal="right" vertical="center"/>
    </xf>
    <xf numFmtId="178" fontId="0" fillId="0" borderId="7" xfId="0" applyNumberFormat="1" applyFill="1" applyBorder="1" applyAlignment="1" applyProtection="1">
      <alignment horizontal="right" vertical="center"/>
    </xf>
    <xf numFmtId="176" fontId="0" fillId="0" borderId="0" xfId="0" applyNumberFormat="1" applyFill="1" applyProtection="1">
      <alignment vertical="center"/>
    </xf>
    <xf numFmtId="176" fontId="0" fillId="0" borderId="8" xfId="0" applyNumberFormat="1" applyFill="1" applyBorder="1" applyAlignment="1" applyProtection="1">
      <alignment horizontal="right" vertical="center"/>
    </xf>
    <xf numFmtId="178" fontId="0" fillId="0" borderId="8" xfId="0" applyNumberFormat="1" applyFill="1" applyBorder="1" applyAlignment="1" applyProtection="1">
      <alignment horizontal="right" vertical="center"/>
    </xf>
    <xf numFmtId="176" fontId="0" fillId="0" borderId="9" xfId="0" applyNumberFormat="1" applyFill="1" applyBorder="1" applyAlignment="1" applyProtection="1">
      <alignment horizontal="center" vertical="center" shrinkToFit="1"/>
    </xf>
    <xf numFmtId="176" fontId="0" fillId="0" borderId="8" xfId="0" applyNumberFormat="1" applyFill="1" applyBorder="1" applyAlignment="1" applyProtection="1">
      <alignment horizontal="center" vertical="center" shrinkToFit="1"/>
    </xf>
    <xf numFmtId="176" fontId="0" fillId="0" borderId="0" xfId="0" applyNumberFormat="1" applyProtection="1">
      <alignment vertical="center"/>
    </xf>
    <xf numFmtId="176" fontId="0" fillId="0" borderId="0" xfId="0" applyNumberFormat="1" applyBorder="1" applyProtection="1">
      <alignment vertical="center"/>
    </xf>
    <xf numFmtId="176" fontId="0" fillId="0" borderId="7" xfId="0" applyNumberFormat="1" applyFill="1" applyBorder="1" applyAlignment="1" applyProtection="1">
      <alignment horizontal="center" vertical="center" shrinkToFit="1"/>
    </xf>
    <xf numFmtId="179" fontId="0" fillId="0" borderId="9" xfId="0" applyNumberFormat="1" applyFill="1" applyBorder="1" applyAlignment="1" applyProtection="1">
      <alignment horizontal="right" vertical="center"/>
    </xf>
    <xf numFmtId="179" fontId="0" fillId="0" borderId="10" xfId="0" applyNumberFormat="1" applyFill="1" applyBorder="1" applyAlignment="1" applyProtection="1">
      <alignment horizontal="right" vertical="center"/>
    </xf>
    <xf numFmtId="177" fontId="0" fillId="0" borderId="9" xfId="0" applyNumberFormat="1" applyFill="1" applyBorder="1" applyAlignment="1" applyProtection="1">
      <alignment horizontal="right" vertical="center"/>
    </xf>
    <xf numFmtId="177" fontId="0" fillId="0" borderId="10" xfId="0" applyNumberFormat="1" applyFill="1" applyBorder="1" applyAlignment="1" applyProtection="1">
      <alignment horizontal="right"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 shrinkToFit="1"/>
    </xf>
    <xf numFmtId="176" fontId="6" fillId="0" borderId="0" xfId="0" applyNumberFormat="1" applyFont="1" applyBorder="1">
      <alignment vertical="center"/>
    </xf>
    <xf numFmtId="176" fontId="6" fillId="0" borderId="12" xfId="0" applyNumberFormat="1" applyFont="1" applyBorder="1" applyAlignment="1">
      <alignment horizontal="center" vertical="center" shrinkToFit="1"/>
    </xf>
    <xf numFmtId="176" fontId="0" fillId="0" borderId="8" xfId="0" applyNumberFormat="1" applyFill="1" applyBorder="1" applyAlignment="1" applyProtection="1">
      <alignment vertical="center" shrinkToFit="1"/>
    </xf>
    <xf numFmtId="176" fontId="0" fillId="2" borderId="13" xfId="0" applyNumberFormat="1" applyFill="1" applyBorder="1" applyAlignment="1" applyProtection="1">
      <alignment horizontal="left" vertical="center" shrinkToFit="1"/>
      <protection locked="0"/>
    </xf>
    <xf numFmtId="176" fontId="0" fillId="2" borderId="13" xfId="0" applyNumberFormat="1" applyFill="1" applyBorder="1" applyAlignment="1" applyProtection="1">
      <alignment horizontal="center" vertical="center" shrinkToFit="1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</xf>
    <xf numFmtId="176" fontId="0" fillId="0" borderId="15" xfId="0" applyNumberForma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vertical="center" shrinkToFit="1"/>
    </xf>
    <xf numFmtId="176" fontId="0" fillId="0" borderId="17" xfId="0" applyNumberFormat="1" applyFill="1" applyBorder="1" applyAlignment="1" applyProtection="1">
      <alignment vertical="center" shrinkToFit="1"/>
    </xf>
    <xf numFmtId="176" fontId="0" fillId="0" borderId="17" xfId="0" applyNumberFormat="1" applyFill="1" applyBorder="1" applyAlignment="1" applyProtection="1">
      <alignment horizontal="center" vertical="center" shrinkToFit="1"/>
    </xf>
    <xf numFmtId="176" fontId="0" fillId="0" borderId="18" xfId="0" applyNumberFormat="1" applyFill="1" applyBorder="1" applyAlignment="1" applyProtection="1">
      <alignment horizontal="center" vertical="center" shrinkToFit="1"/>
    </xf>
    <xf numFmtId="176" fontId="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2" xfId="0" applyNumberFormat="1" applyFon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 shrinkToFit="1"/>
    </xf>
    <xf numFmtId="176" fontId="0" fillId="5" borderId="2" xfId="0" applyNumberForma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 shrinkToFit="1"/>
    </xf>
    <xf numFmtId="176" fontId="0" fillId="6" borderId="2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0" fillId="5" borderId="19" xfId="0" applyNumberFormat="1" applyFill="1" applyBorder="1" applyAlignment="1">
      <alignment horizontal="center" vertical="center"/>
    </xf>
    <xf numFmtId="176" fontId="0" fillId="5" borderId="20" xfId="0" applyNumberFormat="1" applyFill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 wrapText="1"/>
    </xf>
    <xf numFmtId="176" fontId="4" fillId="5" borderId="6" xfId="0" applyNumberFormat="1" applyFont="1" applyFill="1" applyBorder="1" applyAlignment="1">
      <alignment horizontal="center" vertical="center" wrapText="1" shrinkToFit="1"/>
    </xf>
    <xf numFmtId="176" fontId="0" fillId="5" borderId="6" xfId="0" applyNumberFormat="1" applyFill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 wrapText="1" shrinkToFit="1"/>
    </xf>
    <xf numFmtId="177" fontId="0" fillId="0" borderId="9" xfId="0" applyNumberFormat="1" applyFill="1" applyBorder="1" applyAlignment="1" applyProtection="1">
      <alignment horizontal="center" vertical="center" shrinkToFit="1"/>
    </xf>
    <xf numFmtId="177" fontId="0" fillId="0" borderId="10" xfId="0" applyNumberFormat="1" applyFill="1" applyBorder="1" applyAlignment="1" applyProtection="1">
      <alignment horizontal="center" vertical="center" shrinkToFit="1"/>
    </xf>
    <xf numFmtId="176" fontId="1" fillId="5" borderId="6" xfId="0" applyNumberFormat="1" applyFont="1" applyFill="1" applyBorder="1" applyAlignment="1">
      <alignment horizontal="center" vertical="center" wrapText="1" shrinkToFit="1"/>
    </xf>
    <xf numFmtId="176" fontId="5" fillId="0" borderId="12" xfId="0" applyNumberFormat="1" applyFont="1" applyFill="1" applyBorder="1" applyAlignment="1">
      <alignment vertical="center" shrinkToFi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1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21" xfId="0" applyNumberFormat="1" applyFill="1" applyBorder="1" applyAlignment="1" applyProtection="1">
      <alignment horizontal="center" vertical="center" shrinkToFit="1"/>
      <protection locked="0"/>
    </xf>
    <xf numFmtId="176" fontId="0" fillId="2" borderId="22" xfId="0" applyNumberFormat="1" applyFill="1" applyBorder="1" applyAlignment="1" applyProtection="1">
      <alignment horizontal="center" vertical="center" shrinkToFit="1"/>
      <protection locked="0"/>
    </xf>
    <xf numFmtId="176" fontId="0" fillId="2" borderId="21" xfId="0" applyNumberFormat="1" applyFill="1" applyBorder="1" applyAlignment="1" applyProtection="1">
      <alignment horizontal="right" vertical="center"/>
      <protection locked="0"/>
    </xf>
    <xf numFmtId="178" fontId="0" fillId="2" borderId="21" xfId="0" applyNumberFormat="1" applyFill="1" applyBorder="1" applyAlignment="1" applyProtection="1">
      <alignment horizontal="right" vertical="center"/>
      <protection locked="0"/>
    </xf>
    <xf numFmtId="176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6" xfId="1" applyNumberFormat="1" applyFont="1" applyFill="1" applyBorder="1" applyAlignment="1" applyProtection="1">
      <alignment horizontal="right" vertical="center"/>
      <protection locked="0"/>
    </xf>
    <xf numFmtId="178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3" xfId="2" applyFont="1" applyFill="1" applyBorder="1" applyAlignment="1" applyProtection="1">
      <alignment horizontal="left" vertical="center"/>
      <protection locked="0"/>
    </xf>
    <xf numFmtId="176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9" xfId="0" applyNumberFormat="1" applyFont="1" applyFill="1" applyBorder="1" applyAlignment="1" applyProtection="1">
      <alignment horizontal="right" vertical="center"/>
      <protection locked="0"/>
    </xf>
    <xf numFmtId="178" fontId="7" fillId="2" borderId="24" xfId="0" applyNumberFormat="1" applyFont="1" applyFill="1" applyBorder="1" applyAlignment="1" applyProtection="1">
      <alignment horizontal="right" vertical="center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2" borderId="24" xfId="0" applyNumberFormat="1" applyFont="1" applyFill="1" applyBorder="1" applyAlignment="1" applyProtection="1">
      <alignment horizontal="right" vertical="center"/>
      <protection locked="0"/>
    </xf>
    <xf numFmtId="178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0" fillId="5" borderId="30" xfId="0" applyNumberFormat="1" applyFill="1" applyBorder="1" applyAlignment="1">
      <alignment horizontal="center" vertical="center"/>
    </xf>
    <xf numFmtId="176" fontId="0" fillId="5" borderId="31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distributed" vertical="center" shrinkToFit="1"/>
    </xf>
    <xf numFmtId="176" fontId="4" fillId="6" borderId="24" xfId="0" applyNumberFormat="1" applyFont="1" applyFill="1" applyBorder="1" applyAlignment="1">
      <alignment horizontal="center" vertical="center" wrapText="1"/>
    </xf>
    <xf numFmtId="176" fontId="4" fillId="6" borderId="10" xfId="0" applyNumberFormat="1" applyFont="1" applyFill="1" applyBorder="1" applyAlignment="1">
      <alignment horizontal="center" vertical="center" wrapText="1"/>
    </xf>
    <xf numFmtId="184" fontId="3" fillId="0" borderId="0" xfId="0" applyNumberFormat="1" applyFont="1" applyFill="1" applyBorder="1" applyAlignment="1" applyProtection="1">
      <alignment horizontal="left" vertical="center"/>
    </xf>
    <xf numFmtId="183" fontId="0" fillId="0" borderId="0" xfId="0" applyNumberFormat="1" applyBorder="1" applyAlignment="1" applyProtection="1">
      <alignment horizontal="right" vertical="center" shrinkToFit="1"/>
    </xf>
    <xf numFmtId="176" fontId="0" fillId="6" borderId="25" xfId="0" applyNumberFormat="1" applyFill="1" applyBorder="1" applyAlignment="1">
      <alignment horizontal="center" vertical="center" wrapText="1"/>
    </xf>
    <xf numFmtId="176" fontId="0" fillId="6" borderId="11" xfId="0" applyNumberForma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distributed" vertical="center"/>
    </xf>
    <xf numFmtId="176" fontId="4" fillId="5" borderId="24" xfId="0" applyNumberFormat="1" applyFont="1" applyFill="1" applyBorder="1" applyAlignment="1">
      <alignment horizontal="center" vertical="center" wrapText="1" shrinkToFit="1"/>
    </xf>
    <xf numFmtId="176" fontId="4" fillId="5" borderId="10" xfId="0" applyNumberFormat="1" applyFont="1" applyFill="1" applyBorder="1" applyAlignment="1">
      <alignment horizontal="center" vertical="center" shrinkToFit="1"/>
    </xf>
    <xf numFmtId="176" fontId="4" fillId="3" borderId="25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/>
    </xf>
    <xf numFmtId="176" fontId="0" fillId="0" borderId="27" xfId="0" applyNumberFormat="1" applyFill="1" applyBorder="1" applyAlignment="1" applyProtection="1">
      <alignment horizontal="center" vertical="center" shrinkToFit="1"/>
    </xf>
    <xf numFmtId="176" fontId="0" fillId="0" borderId="28" xfId="0" applyNumberFormat="1" applyFill="1" applyBorder="1" applyAlignment="1" applyProtection="1">
      <alignment horizontal="center" vertical="center" shrinkToFit="1"/>
    </xf>
    <xf numFmtId="176" fontId="0" fillId="0" borderId="29" xfId="0" applyNumberFormat="1" applyFill="1" applyBorder="1" applyAlignment="1" applyProtection="1">
      <alignment horizontal="center" vertical="center" shrinkToFit="1"/>
    </xf>
    <xf numFmtId="176" fontId="0" fillId="3" borderId="25" xfId="0" applyNumberFormat="1" applyFill="1" applyBorder="1" applyAlignment="1">
      <alignment horizontal="center" vertical="center" wrapText="1"/>
    </xf>
    <xf numFmtId="176" fontId="0" fillId="3" borderId="11" xfId="0" applyNumberFormat="1" applyFill="1" applyBorder="1" applyAlignment="1">
      <alignment horizontal="center" vertical="center"/>
    </xf>
    <xf numFmtId="176" fontId="1" fillId="5" borderId="24" xfId="0" applyNumberFormat="1" applyFont="1" applyFill="1" applyBorder="1" applyAlignment="1">
      <alignment horizontal="center" vertical="center" wrapText="1"/>
    </xf>
    <xf numFmtId="176" fontId="0" fillId="5" borderId="10" xfId="0" applyNumberFormat="1" applyFill="1" applyBorder="1" applyAlignment="1">
      <alignment horizontal="center" vertical="center"/>
    </xf>
    <xf numFmtId="180" fontId="0" fillId="0" borderId="7" xfId="0" applyNumberFormat="1" applyFill="1" applyBorder="1" applyAlignment="1" applyProtection="1">
      <alignment horizontal="right" vertical="center" shrinkToFit="1"/>
    </xf>
    <xf numFmtId="180" fontId="0" fillId="0" borderId="9" xfId="0" applyNumberFormat="1" applyFill="1" applyBorder="1" applyAlignment="1" applyProtection="1">
      <alignment horizontal="right" vertical="center" shrinkToFit="1"/>
    </xf>
    <xf numFmtId="176" fontId="4" fillId="4" borderId="24" xfId="0" applyNumberFormat="1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wrapText="1"/>
    </xf>
    <xf numFmtId="176" fontId="0" fillId="5" borderId="24" xfId="0" applyNumberFormat="1" applyFill="1" applyBorder="1" applyAlignment="1">
      <alignment horizontal="center" vertical="center" shrinkToFit="1"/>
    </xf>
    <xf numFmtId="176" fontId="0" fillId="5" borderId="10" xfId="0" applyNumberFormat="1" applyFill="1" applyBorder="1" applyAlignment="1">
      <alignment horizontal="center" vertical="center" shrinkToFit="1"/>
    </xf>
    <xf numFmtId="181" fontId="0" fillId="0" borderId="8" xfId="0" applyNumberFormat="1" applyFill="1" applyBorder="1" applyAlignment="1" applyProtection="1">
      <alignment horizontal="right" vertical="center" shrinkToFit="1"/>
    </xf>
    <xf numFmtId="181" fontId="0" fillId="0" borderId="9" xfId="0" applyNumberFormat="1" applyFill="1" applyBorder="1" applyAlignment="1" applyProtection="1">
      <alignment horizontal="right" vertical="center" shrinkToFit="1"/>
    </xf>
    <xf numFmtId="182" fontId="0" fillId="0" borderId="8" xfId="0" applyNumberFormat="1" applyFill="1" applyBorder="1" applyAlignment="1" applyProtection="1">
      <alignment horizontal="right" vertical="center" shrinkToFit="1"/>
    </xf>
    <xf numFmtId="182" fontId="0" fillId="0" borderId="10" xfId="0" applyNumberFormat="1" applyFill="1" applyBorder="1" applyAlignment="1" applyProtection="1">
      <alignment horizontal="right" vertical="center" shrinkToFit="1"/>
    </xf>
    <xf numFmtId="178" fontId="0" fillId="0" borderId="26" xfId="0" applyNumberFormat="1" applyFill="1" applyBorder="1" applyAlignment="1" applyProtection="1">
      <alignment horizontal="center" vertical="center"/>
    </xf>
    <xf numFmtId="178" fontId="0" fillId="0" borderId="32" xfId="0" applyNumberForma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_19-06-13版　18年度バス調査　　8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84"/>
  <sheetViews>
    <sheetView tabSelected="1" view="pageBreakPreview" zoomScale="70" zoomScaleNormal="75" zoomScaleSheetLayoutView="70" workbookViewId="0">
      <pane xSplit="4" ySplit="5" topLeftCell="E6" activePane="bottomRight" state="frozenSplit"/>
      <selection activeCell="B44" sqref="B44:B49"/>
      <selection pane="topRight" activeCell="B44" sqref="B44:B49"/>
      <selection pane="bottomLeft" activeCell="B44" sqref="B44:B49"/>
      <selection pane="bottomRight" activeCell="E8" sqref="E8"/>
    </sheetView>
  </sheetViews>
  <sheetFormatPr defaultColWidth="9" defaultRowHeight="18" customHeight="1" x14ac:dyDescent="0.15"/>
  <cols>
    <col min="1" max="1" width="23.125" style="10" customWidth="1"/>
    <col min="2" max="2" width="8.625" style="1" customWidth="1"/>
    <col min="3" max="3" width="8.625" style="10" customWidth="1"/>
    <col min="4" max="4" width="12.625" style="9" customWidth="1"/>
    <col min="5" max="7" width="12.75" style="1" customWidth="1"/>
    <col min="8" max="8" width="12.625" style="1" customWidth="1"/>
    <col min="9" max="9" width="12.375" style="1" customWidth="1"/>
    <col min="10" max="10" width="12.75" style="1" customWidth="1"/>
    <col min="11" max="12" width="12.625" style="1" customWidth="1"/>
    <col min="13" max="13" width="9" style="1"/>
    <col min="14" max="19" width="10.625" style="1" customWidth="1"/>
    <col min="20" max="20" width="14.5" style="1" customWidth="1"/>
    <col min="21" max="21" width="9" style="1"/>
    <col min="22" max="25" width="11.125" style="1" customWidth="1"/>
    <col min="26" max="16384" width="9" style="1"/>
  </cols>
  <sheetData>
    <row r="1" spans="1:221" s="21" customFormat="1" ht="30" customHeight="1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1" s="22" customFormat="1" ht="15" customHeight="1" x14ac:dyDescent="0.15">
      <c r="A2" s="90">
        <v>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1" s="30" customFormat="1" ht="21.75" customHeight="1" thickBot="1" x14ac:dyDescent="0.2">
      <c r="A3" s="60"/>
      <c r="B3" s="60"/>
      <c r="C3" s="60"/>
      <c r="D3" s="60"/>
      <c r="E3" s="86" t="s">
        <v>22</v>
      </c>
      <c r="F3" s="86"/>
      <c r="G3" s="86"/>
      <c r="H3" s="86"/>
      <c r="I3" s="86"/>
      <c r="J3" s="31"/>
      <c r="K3" s="93" t="s">
        <v>21</v>
      </c>
      <c r="L3" s="93"/>
      <c r="M3" s="93"/>
      <c r="N3" s="93"/>
      <c r="O3" s="93"/>
      <c r="P3" s="93"/>
      <c r="Q3" s="93"/>
      <c r="R3" s="93"/>
      <c r="S3" s="93"/>
      <c r="T3" s="93"/>
    </row>
    <row r="4" spans="1:221" ht="25.5" customHeight="1" thickBot="1" x14ac:dyDescent="0.2">
      <c r="A4" s="83" t="s">
        <v>13</v>
      </c>
      <c r="B4" s="103" t="s">
        <v>28</v>
      </c>
      <c r="C4" s="94" t="s">
        <v>14</v>
      </c>
      <c r="D4" s="109" t="s">
        <v>10</v>
      </c>
      <c r="E4" s="87" t="s">
        <v>27</v>
      </c>
      <c r="F4" s="87" t="s">
        <v>26</v>
      </c>
      <c r="G4" s="87" t="s">
        <v>23</v>
      </c>
      <c r="H4" s="91" t="s">
        <v>2</v>
      </c>
      <c r="I4" s="87" t="s">
        <v>50</v>
      </c>
      <c r="J4" s="107" t="s">
        <v>24</v>
      </c>
      <c r="K4" s="96" t="s">
        <v>8</v>
      </c>
      <c r="L4" s="96" t="s">
        <v>9</v>
      </c>
      <c r="M4" s="101" t="s">
        <v>3</v>
      </c>
      <c r="N4" s="85" t="s">
        <v>15</v>
      </c>
      <c r="O4" s="85"/>
      <c r="P4" s="85"/>
      <c r="Q4" s="85" t="s">
        <v>7</v>
      </c>
      <c r="R4" s="85"/>
      <c r="S4" s="85"/>
      <c r="T4" s="101" t="s">
        <v>19</v>
      </c>
      <c r="V4" s="8" t="s">
        <v>10</v>
      </c>
      <c r="W4" s="7" t="s">
        <v>0</v>
      </c>
      <c r="X4" s="5" t="s">
        <v>1</v>
      </c>
      <c r="Y4" s="6" t="s">
        <v>11</v>
      </c>
      <c r="AA4" s="53" t="s">
        <v>42</v>
      </c>
      <c r="AB4" s="55" t="s">
        <v>32</v>
      </c>
      <c r="AC4" s="55" t="s">
        <v>45</v>
      </c>
      <c r="AE4" s="53" t="s">
        <v>42</v>
      </c>
      <c r="AF4" s="55" t="s">
        <v>32</v>
      </c>
      <c r="AG4" s="55" t="s">
        <v>45</v>
      </c>
      <c r="AI4" s="53" t="s">
        <v>42</v>
      </c>
      <c r="AJ4" s="55" t="s">
        <v>32</v>
      </c>
      <c r="AK4" s="55" t="s">
        <v>45</v>
      </c>
      <c r="AM4" s="54" t="s">
        <v>31</v>
      </c>
      <c r="AN4" s="55" t="s">
        <v>32</v>
      </c>
      <c r="AO4" s="55" t="s">
        <v>45</v>
      </c>
      <c r="AQ4" s="54" t="s">
        <v>31</v>
      </c>
      <c r="AR4" s="55" t="s">
        <v>32</v>
      </c>
      <c r="AS4" s="55" t="s">
        <v>45</v>
      </c>
      <c r="AU4" s="54" t="s">
        <v>31</v>
      </c>
      <c r="AV4" s="55" t="s">
        <v>32</v>
      </c>
      <c r="AW4" s="55" t="s">
        <v>45</v>
      </c>
      <c r="AY4" s="54" t="s">
        <v>31</v>
      </c>
      <c r="AZ4" s="55" t="s">
        <v>32</v>
      </c>
      <c r="BA4" s="55" t="s">
        <v>45</v>
      </c>
      <c r="BC4" s="54" t="s">
        <v>31</v>
      </c>
      <c r="BD4" s="55" t="s">
        <v>32</v>
      </c>
      <c r="BE4" s="55" t="s">
        <v>45</v>
      </c>
      <c r="BG4" s="54" t="s">
        <v>31</v>
      </c>
      <c r="BH4" s="55" t="s">
        <v>32</v>
      </c>
      <c r="BI4" s="55" t="s">
        <v>45</v>
      </c>
      <c r="BK4" s="54" t="s">
        <v>31</v>
      </c>
      <c r="BL4" s="55" t="s">
        <v>32</v>
      </c>
      <c r="BM4" s="56" t="s">
        <v>49</v>
      </c>
      <c r="BO4" s="54" t="s">
        <v>31</v>
      </c>
      <c r="BP4" s="55" t="s">
        <v>32</v>
      </c>
      <c r="BQ4" s="56" t="s">
        <v>49</v>
      </c>
      <c r="BS4" s="54" t="s">
        <v>31</v>
      </c>
      <c r="BT4" s="55" t="s">
        <v>32</v>
      </c>
      <c r="BU4" s="56" t="s">
        <v>49</v>
      </c>
      <c r="BW4" s="54" t="s">
        <v>31</v>
      </c>
      <c r="BX4" s="55" t="s">
        <v>32</v>
      </c>
      <c r="BY4" s="56" t="s">
        <v>26</v>
      </c>
      <c r="CA4" s="54" t="s">
        <v>31</v>
      </c>
      <c r="CB4" s="55" t="s">
        <v>32</v>
      </c>
      <c r="CC4" s="56" t="s">
        <v>26</v>
      </c>
      <c r="CE4" s="54" t="s">
        <v>31</v>
      </c>
      <c r="CF4" s="55" t="s">
        <v>32</v>
      </c>
      <c r="CG4" s="56" t="s">
        <v>26</v>
      </c>
      <c r="CI4" s="54" t="s">
        <v>31</v>
      </c>
      <c r="CJ4" s="55" t="s">
        <v>32</v>
      </c>
      <c r="CK4" s="56" t="s">
        <v>34</v>
      </c>
      <c r="CM4" s="54" t="s">
        <v>31</v>
      </c>
      <c r="CN4" s="55" t="s">
        <v>32</v>
      </c>
      <c r="CO4" s="56" t="s">
        <v>34</v>
      </c>
      <c r="CQ4" s="54" t="s">
        <v>31</v>
      </c>
      <c r="CR4" s="55" t="s">
        <v>32</v>
      </c>
      <c r="CS4" s="56" t="s">
        <v>34</v>
      </c>
      <c r="CU4" s="54" t="s">
        <v>31</v>
      </c>
      <c r="CV4" s="55" t="s">
        <v>32</v>
      </c>
      <c r="CW4" s="56" t="s">
        <v>35</v>
      </c>
      <c r="CY4" s="54" t="s">
        <v>31</v>
      </c>
      <c r="CZ4" s="55" t="s">
        <v>32</v>
      </c>
      <c r="DA4" s="56" t="s">
        <v>35</v>
      </c>
      <c r="DC4" s="54" t="s">
        <v>31</v>
      </c>
      <c r="DD4" s="55" t="s">
        <v>32</v>
      </c>
      <c r="DE4" s="56" t="s">
        <v>51</v>
      </c>
      <c r="DG4" s="54" t="s">
        <v>31</v>
      </c>
      <c r="DH4" s="55" t="s">
        <v>32</v>
      </c>
      <c r="DI4" s="56" t="s">
        <v>51</v>
      </c>
      <c r="DK4" s="54" t="s">
        <v>31</v>
      </c>
      <c r="DL4" s="55" t="s">
        <v>32</v>
      </c>
      <c r="DM4" s="59" t="s">
        <v>36</v>
      </c>
      <c r="DO4" s="54" t="s">
        <v>31</v>
      </c>
      <c r="DP4" s="55" t="s">
        <v>32</v>
      </c>
      <c r="DQ4" s="59" t="s">
        <v>36</v>
      </c>
      <c r="DS4" s="54" t="s">
        <v>31</v>
      </c>
      <c r="DT4" s="55" t="s">
        <v>32</v>
      </c>
      <c r="DU4" s="59" t="s">
        <v>36</v>
      </c>
      <c r="DW4" s="54" t="s">
        <v>31</v>
      </c>
      <c r="DX4" s="55" t="s">
        <v>32</v>
      </c>
      <c r="DY4" s="59" t="s">
        <v>41</v>
      </c>
      <c r="EA4" s="54" t="s">
        <v>31</v>
      </c>
      <c r="EB4" s="55" t="s">
        <v>32</v>
      </c>
      <c r="EC4" s="59" t="s">
        <v>41</v>
      </c>
      <c r="EE4" s="54" t="s">
        <v>31</v>
      </c>
      <c r="EF4" s="55" t="s">
        <v>32</v>
      </c>
      <c r="EG4" s="59" t="s">
        <v>41</v>
      </c>
      <c r="EI4" s="54" t="s">
        <v>31</v>
      </c>
      <c r="EJ4" s="55" t="s">
        <v>32</v>
      </c>
      <c r="EK4" s="59" t="s">
        <v>40</v>
      </c>
      <c r="EM4" s="54" t="s">
        <v>31</v>
      </c>
      <c r="EN4" s="55" t="s">
        <v>32</v>
      </c>
      <c r="EO4" s="59" t="s">
        <v>40</v>
      </c>
      <c r="EQ4" s="54" t="s">
        <v>31</v>
      </c>
      <c r="ER4" s="55" t="s">
        <v>32</v>
      </c>
      <c r="ES4" s="59" t="s">
        <v>40</v>
      </c>
      <c r="EU4" s="54" t="s">
        <v>31</v>
      </c>
      <c r="EV4" s="55" t="s">
        <v>32</v>
      </c>
      <c r="EW4" s="59" t="s">
        <v>52</v>
      </c>
      <c r="EY4" s="54" t="s">
        <v>31</v>
      </c>
      <c r="EZ4" s="55" t="s">
        <v>32</v>
      </c>
      <c r="FA4" s="59" t="s">
        <v>52</v>
      </c>
      <c r="FC4" s="54" t="s">
        <v>31</v>
      </c>
      <c r="FD4" s="55" t="s">
        <v>32</v>
      </c>
      <c r="FE4" s="59" t="s">
        <v>52</v>
      </c>
      <c r="FG4" s="54" t="s">
        <v>31</v>
      </c>
      <c r="FH4" s="55" t="s">
        <v>32</v>
      </c>
      <c r="FI4" s="59" t="s">
        <v>53</v>
      </c>
      <c r="FK4" s="54" t="s">
        <v>31</v>
      </c>
      <c r="FL4" s="55" t="s">
        <v>32</v>
      </c>
      <c r="FM4" s="59" t="s">
        <v>53</v>
      </c>
      <c r="FO4" s="54" t="s">
        <v>31</v>
      </c>
      <c r="FP4" s="55" t="s">
        <v>32</v>
      </c>
      <c r="FQ4" s="59" t="s">
        <v>53</v>
      </c>
      <c r="FS4" s="54" t="s">
        <v>31</v>
      </c>
      <c r="FT4" s="55" t="s">
        <v>32</v>
      </c>
      <c r="FU4" s="59" t="s">
        <v>54</v>
      </c>
      <c r="FW4" s="54" t="s">
        <v>31</v>
      </c>
      <c r="FX4" s="55" t="s">
        <v>32</v>
      </c>
      <c r="FY4" s="59" t="s">
        <v>54</v>
      </c>
      <c r="GA4" s="54" t="s">
        <v>31</v>
      </c>
      <c r="GB4" s="55" t="s">
        <v>32</v>
      </c>
      <c r="GC4" s="59" t="s">
        <v>54</v>
      </c>
      <c r="GE4" s="54" t="s">
        <v>31</v>
      </c>
      <c r="GF4" s="55" t="s">
        <v>32</v>
      </c>
      <c r="GG4" s="59" t="s">
        <v>55</v>
      </c>
      <c r="GI4" s="54" t="s">
        <v>31</v>
      </c>
      <c r="GJ4" s="55" t="s">
        <v>32</v>
      </c>
      <c r="GK4" s="59" t="s">
        <v>55</v>
      </c>
      <c r="GM4" s="54" t="s">
        <v>31</v>
      </c>
      <c r="GN4" s="55" t="s">
        <v>32</v>
      </c>
      <c r="GO4" s="59" t="s">
        <v>55</v>
      </c>
      <c r="GQ4" s="54" t="s">
        <v>31</v>
      </c>
      <c r="GR4" s="55" t="s">
        <v>32</v>
      </c>
      <c r="GS4" s="59" t="s">
        <v>38</v>
      </c>
      <c r="GU4" s="54" t="s">
        <v>31</v>
      </c>
      <c r="GV4" s="55" t="s">
        <v>32</v>
      </c>
      <c r="GW4" s="59" t="s">
        <v>38</v>
      </c>
      <c r="GY4" s="54" t="s">
        <v>31</v>
      </c>
      <c r="GZ4" s="55" t="s">
        <v>32</v>
      </c>
      <c r="HA4" s="59" t="s">
        <v>38</v>
      </c>
      <c r="HC4" s="54" t="s">
        <v>31</v>
      </c>
      <c r="HD4" s="55" t="s">
        <v>32</v>
      </c>
      <c r="HE4" s="59" t="s">
        <v>56</v>
      </c>
      <c r="HG4" s="54" t="s">
        <v>31</v>
      </c>
      <c r="HH4" s="55" t="s">
        <v>32</v>
      </c>
      <c r="HI4" s="59" t="s">
        <v>37</v>
      </c>
      <c r="HK4" s="54" t="s">
        <v>31</v>
      </c>
      <c r="HL4" s="55" t="s">
        <v>32</v>
      </c>
      <c r="HM4" s="59" t="s">
        <v>37</v>
      </c>
    </row>
    <row r="5" spans="1:221" ht="25.5" customHeight="1" thickBot="1" x14ac:dyDescent="0.2">
      <c r="A5" s="84"/>
      <c r="B5" s="104"/>
      <c r="C5" s="95"/>
      <c r="D5" s="110"/>
      <c r="E5" s="88"/>
      <c r="F5" s="88"/>
      <c r="G5" s="88"/>
      <c r="H5" s="92"/>
      <c r="I5" s="88"/>
      <c r="J5" s="108"/>
      <c r="K5" s="97"/>
      <c r="L5" s="97"/>
      <c r="M5" s="102"/>
      <c r="N5" s="28" t="s">
        <v>6</v>
      </c>
      <c r="O5" s="28" t="s">
        <v>5</v>
      </c>
      <c r="P5" s="28" t="s">
        <v>4</v>
      </c>
      <c r="Q5" s="28" t="s">
        <v>16</v>
      </c>
      <c r="R5" s="29" t="s">
        <v>17</v>
      </c>
      <c r="S5" s="28" t="s">
        <v>18</v>
      </c>
      <c r="T5" s="102"/>
      <c r="AA5" s="53" t="s">
        <v>43</v>
      </c>
      <c r="AB5" s="55" t="s">
        <v>44</v>
      </c>
      <c r="AC5" s="55">
        <f>DCOUNTA($A$6:$T$77,$A$6,AA4:AB5)</f>
        <v>17</v>
      </c>
      <c r="AE5" s="53" t="s">
        <v>43</v>
      </c>
      <c r="AF5" s="55" t="s">
        <v>48</v>
      </c>
      <c r="AG5" s="55">
        <f>DCOUNTA($A$6:$T$78,$A$6,AE4:AF5)</f>
        <v>12</v>
      </c>
      <c r="AI5" s="53" t="s">
        <v>43</v>
      </c>
      <c r="AJ5" s="55" t="s">
        <v>11</v>
      </c>
      <c r="AK5" s="55">
        <f>DCOUNTA($A$6:$T$78,$A$6,AI4:AJ5)</f>
        <v>40</v>
      </c>
      <c r="AM5" s="54" t="s">
        <v>20</v>
      </c>
      <c r="AN5" s="55" t="s">
        <v>44</v>
      </c>
      <c r="AO5" s="55">
        <f>DCOUNTA($A$6:$T$78,$A$6,AM4:AN5)</f>
        <v>0</v>
      </c>
      <c r="AQ5" s="54" t="s">
        <v>47</v>
      </c>
      <c r="AR5" s="55" t="s">
        <v>44</v>
      </c>
      <c r="AS5" s="55">
        <f>DCOUNTA($A$6:$T$78,$A$6,AQ4:AR5)</f>
        <v>4</v>
      </c>
      <c r="AU5" s="54" t="s">
        <v>20</v>
      </c>
      <c r="AV5" s="55" t="s">
        <v>48</v>
      </c>
      <c r="AW5" s="55">
        <f>DCOUNTA($A$6:$T$78,$A$6,AU4:AV5)</f>
        <v>0</v>
      </c>
      <c r="AY5" s="54" t="s">
        <v>47</v>
      </c>
      <c r="AZ5" s="55" t="s">
        <v>48</v>
      </c>
      <c r="BA5" s="55">
        <f>DCOUNTA($A$6:$T$78,$A$6,AY4:AZ5)</f>
        <v>0</v>
      </c>
      <c r="BC5" s="54" t="s">
        <v>20</v>
      </c>
      <c r="BD5" s="55" t="s">
        <v>11</v>
      </c>
      <c r="BE5" s="55">
        <f>DCOUNTA($A$6:$T$78,$A$6,BC4:BD5)</f>
        <v>0</v>
      </c>
      <c r="BG5" s="54" t="s">
        <v>47</v>
      </c>
      <c r="BH5" s="55" t="s">
        <v>11</v>
      </c>
      <c r="BI5" s="55">
        <f>DCOUNTA($A$6:$T$78,$A$6,BG4:BH5)</f>
        <v>7</v>
      </c>
      <c r="BK5" s="54" t="s">
        <v>47</v>
      </c>
      <c r="BL5" s="55" t="s">
        <v>44</v>
      </c>
      <c r="BM5" s="55">
        <f>DSUM($A$6:$T$78,$E$6,BK4:BL5)</f>
        <v>61</v>
      </c>
      <c r="BO5" s="54" t="s">
        <v>47</v>
      </c>
      <c r="BP5" s="55" t="s">
        <v>48</v>
      </c>
      <c r="BQ5" s="55">
        <f>DSUM($A$6:$T$78,$E$6,BO4:BP5)</f>
        <v>0</v>
      </c>
      <c r="BS5" s="54" t="s">
        <v>47</v>
      </c>
      <c r="BT5" s="55" t="s">
        <v>11</v>
      </c>
      <c r="BU5" s="55">
        <f>DSUM($A$6:$T$78,$E$6,BS4:BT5)</f>
        <v>67</v>
      </c>
      <c r="BW5" s="54" t="s">
        <v>47</v>
      </c>
      <c r="BX5" s="55" t="s">
        <v>44</v>
      </c>
      <c r="BY5" s="55">
        <f>DSUM($A$6:$T$78,$F$6,BW4:BX5)</f>
        <v>50</v>
      </c>
      <c r="CA5" s="54" t="s">
        <v>47</v>
      </c>
      <c r="CB5" s="55" t="s">
        <v>48</v>
      </c>
      <c r="CC5" s="55">
        <f>DSUM($A$6:$T$78,$F$6,CA4:CB5)</f>
        <v>0</v>
      </c>
      <c r="CE5" s="54" t="s">
        <v>47</v>
      </c>
      <c r="CF5" s="55" t="s">
        <v>11</v>
      </c>
      <c r="CG5" s="55">
        <f>DSUM($A$6:$T$78,$F$6,CE4:CF5)</f>
        <v>52</v>
      </c>
      <c r="CI5" s="54" t="s">
        <v>47</v>
      </c>
      <c r="CJ5" s="55" t="s">
        <v>44</v>
      </c>
      <c r="CK5" s="55">
        <f>DSUM($A$6:$T$78,$G$6,CI4:CJ5)</f>
        <v>33</v>
      </c>
      <c r="CM5" s="54" t="s">
        <v>47</v>
      </c>
      <c r="CN5" s="55" t="s">
        <v>48</v>
      </c>
      <c r="CO5" s="55">
        <f>DSUM($A$6:$T$78,$G$6,CM4:CN5)</f>
        <v>0</v>
      </c>
      <c r="CQ5" s="54" t="s">
        <v>47</v>
      </c>
      <c r="CR5" s="55" t="s">
        <v>11</v>
      </c>
      <c r="CS5" s="55">
        <f>DSUM($A$6:$T$78,$G$6,CQ4:CR5)</f>
        <v>21</v>
      </c>
      <c r="CU5" s="54" t="s">
        <v>47</v>
      </c>
      <c r="CV5" s="55" t="s">
        <v>44</v>
      </c>
      <c r="CW5" s="55">
        <f>DSUM($A$6:$T$78,$H$6,CU4:CV5)</f>
        <v>202.8</v>
      </c>
      <c r="CY5" s="54" t="s">
        <v>47</v>
      </c>
      <c r="CZ5" s="55" t="s">
        <v>48</v>
      </c>
      <c r="DA5" s="55">
        <f>DSUM($A$6:$T$78,$H$6,CY4:CZ5)</f>
        <v>0</v>
      </c>
      <c r="DC5" s="54" t="s">
        <v>47</v>
      </c>
      <c r="DD5" s="55" t="s">
        <v>44</v>
      </c>
      <c r="DE5" s="55">
        <f>DSUM($A$6:$T$78,$I$6,DC4:DD5)</f>
        <v>12</v>
      </c>
      <c r="DG5" s="54" t="s">
        <v>47</v>
      </c>
      <c r="DH5" s="55" t="s">
        <v>48</v>
      </c>
      <c r="DI5" s="55">
        <f>DSUM($A$6:$T$78,$I$6,DG4:DH5)</f>
        <v>0</v>
      </c>
      <c r="DK5" s="54" t="s">
        <v>47</v>
      </c>
      <c r="DL5" s="55" t="s">
        <v>44</v>
      </c>
      <c r="DM5" s="55">
        <f>DSUM($A$6:$T$78,$J$6,DK4:DL5)</f>
        <v>33</v>
      </c>
      <c r="DO5" s="54" t="s">
        <v>47</v>
      </c>
      <c r="DP5" s="55" t="s">
        <v>48</v>
      </c>
      <c r="DQ5" s="55">
        <f>DSUM($A$6:$T$78,$J$6,DO4:DP5)</f>
        <v>0</v>
      </c>
      <c r="DS5" s="54" t="s">
        <v>47</v>
      </c>
      <c r="DT5" s="55" t="s">
        <v>11</v>
      </c>
      <c r="DU5" s="55">
        <f>DSUM($A$6:$T$78,$J$6,DS4:DT5)</f>
        <v>21</v>
      </c>
      <c r="DW5" s="54" t="s">
        <v>47</v>
      </c>
      <c r="DX5" s="55" t="s">
        <v>44</v>
      </c>
      <c r="DY5" s="55">
        <f>DSUM($A$6:$T$78,$K$6,DW4:DX5)</f>
        <v>11978</v>
      </c>
      <c r="EA5" s="54" t="s">
        <v>47</v>
      </c>
      <c r="EB5" s="55" t="s">
        <v>48</v>
      </c>
      <c r="EC5" s="55">
        <f>DSUM($A$6:$T$78,$K$6,EA4:EB5)</f>
        <v>0</v>
      </c>
      <c r="EE5" s="54" t="s">
        <v>47</v>
      </c>
      <c r="EF5" s="55" t="s">
        <v>11</v>
      </c>
      <c r="EG5" s="55">
        <f>DSUM($A$6:$T$78,$K$6,EE4:EF5)</f>
        <v>7400</v>
      </c>
      <c r="EI5" s="54" t="s">
        <v>47</v>
      </c>
      <c r="EJ5" s="55" t="s">
        <v>44</v>
      </c>
      <c r="EK5" s="55">
        <f>DSUM($A$6:$T$78,$L$6,EI4:EJ5)</f>
        <v>2016</v>
      </c>
      <c r="EM5" s="54" t="s">
        <v>47</v>
      </c>
      <c r="EN5" s="55" t="s">
        <v>48</v>
      </c>
      <c r="EO5" s="55">
        <f>DSUM($A$6:$T$78,$L$6,EM4:EN5)</f>
        <v>0</v>
      </c>
      <c r="EQ5" s="54" t="s">
        <v>47</v>
      </c>
      <c r="ER5" s="55" t="s">
        <v>11</v>
      </c>
      <c r="ES5" s="55">
        <f>DSUM($A$6:$T$78,$L$6,EQ4:ER5)</f>
        <v>2982</v>
      </c>
      <c r="EU5" s="54" t="s">
        <v>47</v>
      </c>
      <c r="EV5" s="55" t="s">
        <v>44</v>
      </c>
      <c r="EW5" s="55">
        <f>DSUM($A$6:$T$78,$N$6,EU4:EV5)</f>
        <v>195882</v>
      </c>
      <c r="EY5" s="54" t="s">
        <v>47</v>
      </c>
      <c r="EZ5" s="55" t="s">
        <v>48</v>
      </c>
      <c r="FA5" s="55">
        <f>DSUM($A$6:$T$78,$N$6,EY4:EZ5)</f>
        <v>0</v>
      </c>
      <c r="FC5" s="54" t="s">
        <v>47</v>
      </c>
      <c r="FD5" s="55" t="s">
        <v>11</v>
      </c>
      <c r="FE5" s="55">
        <f>DSUM($A$6:$T$78,$N$6,FC4:FD5)</f>
        <v>138867</v>
      </c>
      <c r="FG5" s="54" t="s">
        <v>47</v>
      </c>
      <c r="FH5" s="55" t="s">
        <v>44</v>
      </c>
      <c r="FI5" s="55">
        <f>DSUM($A$6:$T$78,$P$6,FG4:FH5)</f>
        <v>269838</v>
      </c>
      <c r="FK5" s="54" t="s">
        <v>47</v>
      </c>
      <c r="FL5" s="55" t="s">
        <v>48</v>
      </c>
      <c r="FM5" s="55">
        <f>DSUM($A$6:$T$78,$P$6,FK4:FL5)</f>
        <v>0</v>
      </c>
      <c r="FO5" s="54" t="s">
        <v>47</v>
      </c>
      <c r="FP5" s="55" t="s">
        <v>11</v>
      </c>
      <c r="FQ5" s="55">
        <f>DSUM($A$6:$T$78,$P$6,FO4:FP5)</f>
        <v>254760.5</v>
      </c>
      <c r="FS5" s="54" t="s">
        <v>47</v>
      </c>
      <c r="FT5" s="55" t="s">
        <v>44</v>
      </c>
      <c r="FU5" s="55">
        <f>DSUM($A$6:$T$78,$Q$6,FS4:FT5)</f>
        <v>0</v>
      </c>
      <c r="FW5" s="54" t="s">
        <v>47</v>
      </c>
      <c r="FX5" s="55" t="s">
        <v>48</v>
      </c>
      <c r="FY5" s="55">
        <f>DSUM($A$6:$T$78,$Q$6,FW4:FX5)</f>
        <v>0</v>
      </c>
      <c r="GA5" s="54" t="s">
        <v>47</v>
      </c>
      <c r="GB5" s="55" t="s">
        <v>11</v>
      </c>
      <c r="GC5" s="55">
        <f>DSUM($A$6:$T$78,$Q$6,GA4:GB5)</f>
        <v>0</v>
      </c>
      <c r="GE5" s="54" t="s">
        <v>47</v>
      </c>
      <c r="GF5" s="55" t="s">
        <v>44</v>
      </c>
      <c r="GG5" s="55">
        <f>DSUM($A$6:$T$78,$S$6,GE4:GF5)</f>
        <v>29321</v>
      </c>
      <c r="GI5" s="54" t="s">
        <v>47</v>
      </c>
      <c r="GJ5" s="55" t="s">
        <v>48</v>
      </c>
      <c r="GK5" s="55">
        <f>DSUM($A$6:$T$78,$S$6,GI4:GJ5)</f>
        <v>0</v>
      </c>
      <c r="GM5" s="54" t="s">
        <v>47</v>
      </c>
      <c r="GN5" s="55" t="s">
        <v>11</v>
      </c>
      <c r="GO5" s="55">
        <f>DSUM($A$6:$T$78,$S$6,GM4:GN5)</f>
        <v>27350</v>
      </c>
      <c r="GQ5" s="54" t="s">
        <v>47</v>
      </c>
      <c r="GR5" s="55" t="s">
        <v>44</v>
      </c>
      <c r="GS5" s="55">
        <f>DSUM($A$6:$T$78,$T$6,GQ4:GR5)</f>
        <v>210554.2</v>
      </c>
      <c r="GU5" s="54" t="s">
        <v>47</v>
      </c>
      <c r="GV5" s="55" t="s">
        <v>48</v>
      </c>
      <c r="GW5" s="55">
        <f>DSUM($A$6:$T$78,$T$6,GU4:GV5)</f>
        <v>0</v>
      </c>
      <c r="GY5" s="54" t="s">
        <v>47</v>
      </c>
      <c r="GZ5" s="55" t="s">
        <v>11</v>
      </c>
      <c r="HA5" s="55">
        <f>DSUM($A$6:$T$78,$T$6,GY4:GZ5)</f>
        <v>200234.9</v>
      </c>
      <c r="HC5" s="54" t="s">
        <v>47</v>
      </c>
      <c r="HD5" s="55" t="s">
        <v>44</v>
      </c>
      <c r="HE5" s="55" t="e">
        <f>DSUM($A$6:$T$78,#REF!,HC4:HD5)</f>
        <v>#REF!</v>
      </c>
      <c r="HG5" s="54" t="s">
        <v>47</v>
      </c>
      <c r="HH5" s="55" t="s">
        <v>48</v>
      </c>
      <c r="HI5" s="55" t="e">
        <f>DSUM($A$6:$T$78,#REF!,HG4:HH5)</f>
        <v>#REF!</v>
      </c>
      <c r="HK5" s="54" t="s">
        <v>47</v>
      </c>
      <c r="HL5" s="55" t="s">
        <v>11</v>
      </c>
      <c r="HM5" s="55" t="e">
        <f>DSUM($A$6:$T$78,#REF!,HK4:HL5)</f>
        <v>#REF!</v>
      </c>
    </row>
    <row r="6" spans="1:221" ht="25.5" customHeight="1" thickBot="1" x14ac:dyDescent="0.2">
      <c r="A6" s="51" t="s">
        <v>30</v>
      </c>
      <c r="B6" s="46" t="s">
        <v>42</v>
      </c>
      <c r="C6" s="47" t="s">
        <v>31</v>
      </c>
      <c r="D6" s="52" t="s">
        <v>32</v>
      </c>
      <c r="E6" s="61" t="s">
        <v>33</v>
      </c>
      <c r="F6" s="61" t="s">
        <v>26</v>
      </c>
      <c r="G6" s="61" t="s">
        <v>34</v>
      </c>
      <c r="H6" s="48" t="s">
        <v>35</v>
      </c>
      <c r="I6" s="61" t="s">
        <v>51</v>
      </c>
      <c r="J6" s="43" t="s">
        <v>36</v>
      </c>
      <c r="K6" s="50" t="s">
        <v>41</v>
      </c>
      <c r="L6" s="50" t="s">
        <v>40</v>
      </c>
      <c r="M6" s="49" t="s">
        <v>39</v>
      </c>
      <c r="N6" s="44" t="s">
        <v>6</v>
      </c>
      <c r="O6" s="44" t="s">
        <v>5</v>
      </c>
      <c r="P6" s="44" t="s">
        <v>4</v>
      </c>
      <c r="Q6" s="44" t="s">
        <v>16</v>
      </c>
      <c r="R6" s="45" t="s">
        <v>17</v>
      </c>
      <c r="S6" s="44" t="s">
        <v>18</v>
      </c>
      <c r="T6" s="62" t="s">
        <v>38</v>
      </c>
    </row>
    <row r="7" spans="1:221" ht="25.5" customHeight="1" x14ac:dyDescent="0.15">
      <c r="A7" s="74" t="s">
        <v>60</v>
      </c>
      <c r="B7" s="75" t="s">
        <v>58</v>
      </c>
      <c r="C7" s="73"/>
      <c r="D7" s="76" t="s">
        <v>0</v>
      </c>
      <c r="E7" s="77">
        <v>375</v>
      </c>
      <c r="F7" s="77">
        <v>214</v>
      </c>
      <c r="G7" s="71">
        <v>182</v>
      </c>
      <c r="H7" s="78">
        <v>3285.3</v>
      </c>
      <c r="I7" s="79">
        <v>95</v>
      </c>
      <c r="J7" s="80">
        <v>182</v>
      </c>
      <c r="K7" s="80">
        <v>67112</v>
      </c>
      <c r="L7" s="80">
        <v>44549</v>
      </c>
      <c r="M7" s="81">
        <f t="shared" ref="M7:M70" si="0">IF(K7=0,0,L7/K7*100)</f>
        <v>66.380081058529029</v>
      </c>
      <c r="N7" s="80">
        <v>6558625</v>
      </c>
      <c r="O7" s="82">
        <f t="shared" ref="O7:O70" si="1">P7-N7</f>
        <v>1032548.5</v>
      </c>
      <c r="P7" s="80">
        <v>7591173.5</v>
      </c>
      <c r="Q7" s="80">
        <v>2242136</v>
      </c>
      <c r="R7" s="82">
        <f t="shared" ref="R7:R70" si="2">S7-Q7</f>
        <v>4938989</v>
      </c>
      <c r="S7" s="80">
        <v>7181125</v>
      </c>
      <c r="T7" s="80">
        <v>76666864.299999997</v>
      </c>
    </row>
    <row r="8" spans="1:221" ht="25.5" customHeight="1" x14ac:dyDescent="0.15">
      <c r="A8" s="35" t="s">
        <v>61</v>
      </c>
      <c r="B8" s="75" t="s">
        <v>58</v>
      </c>
      <c r="C8" s="11"/>
      <c r="D8" s="34" t="s">
        <v>0</v>
      </c>
      <c r="E8" s="70">
        <v>79</v>
      </c>
      <c r="F8" s="70">
        <v>50</v>
      </c>
      <c r="G8" s="71">
        <v>67</v>
      </c>
      <c r="H8" s="72">
        <v>1763.3</v>
      </c>
      <c r="I8" s="70">
        <v>70</v>
      </c>
      <c r="J8" s="70">
        <v>67</v>
      </c>
      <c r="K8" s="70">
        <v>24775</v>
      </c>
      <c r="L8" s="70">
        <v>16284</v>
      </c>
      <c r="M8" s="63">
        <f t="shared" si="0"/>
        <v>65.727547931382446</v>
      </c>
      <c r="N8" s="70">
        <v>2796328.4</v>
      </c>
      <c r="O8" s="64">
        <f t="shared" si="1"/>
        <v>518178.60000000009</v>
      </c>
      <c r="P8" s="70">
        <v>3314507</v>
      </c>
      <c r="Q8" s="70">
        <v>352571</v>
      </c>
      <c r="R8" s="64">
        <f t="shared" si="2"/>
        <v>569548</v>
      </c>
      <c r="S8" s="70">
        <v>922119</v>
      </c>
      <c r="T8" s="70">
        <v>25243185</v>
      </c>
    </row>
    <row r="9" spans="1:221" ht="25.5" customHeight="1" x14ac:dyDescent="0.15">
      <c r="A9" s="35" t="s">
        <v>62</v>
      </c>
      <c r="B9" s="75" t="s">
        <v>58</v>
      </c>
      <c r="C9" s="11"/>
      <c r="D9" s="34" t="s">
        <v>1</v>
      </c>
      <c r="E9" s="70">
        <v>10</v>
      </c>
      <c r="F9" s="70">
        <v>6</v>
      </c>
      <c r="G9" s="71">
        <v>4</v>
      </c>
      <c r="H9" s="72">
        <v>23.3</v>
      </c>
      <c r="I9" s="70">
        <v>1</v>
      </c>
      <c r="J9" s="70">
        <v>4</v>
      </c>
      <c r="K9" s="70">
        <v>1403</v>
      </c>
      <c r="L9" s="70">
        <v>311</v>
      </c>
      <c r="M9" s="63">
        <f t="shared" si="0"/>
        <v>22.166785459729152</v>
      </c>
      <c r="N9" s="70">
        <v>24789</v>
      </c>
      <c r="O9" s="64">
        <f t="shared" si="1"/>
        <v>920</v>
      </c>
      <c r="P9" s="70">
        <v>25709</v>
      </c>
      <c r="Q9" s="70">
        <v>0</v>
      </c>
      <c r="R9" s="64">
        <f t="shared" si="2"/>
        <v>11913</v>
      </c>
      <c r="S9" s="70">
        <v>11913</v>
      </c>
      <c r="T9" s="70">
        <v>136999.5</v>
      </c>
    </row>
    <row r="10" spans="1:221" ht="25.5" customHeight="1" x14ac:dyDescent="0.15">
      <c r="A10" s="35" t="s">
        <v>63</v>
      </c>
      <c r="B10" s="75" t="s">
        <v>58</v>
      </c>
      <c r="C10" s="11"/>
      <c r="D10" s="34" t="s">
        <v>11</v>
      </c>
      <c r="E10" s="70">
        <v>7</v>
      </c>
      <c r="F10" s="70">
        <v>5</v>
      </c>
      <c r="G10" s="71">
        <v>5</v>
      </c>
      <c r="H10" s="72">
        <v>0</v>
      </c>
      <c r="I10" s="70">
        <v>0</v>
      </c>
      <c r="J10" s="70">
        <v>5</v>
      </c>
      <c r="K10" s="70">
        <v>1830</v>
      </c>
      <c r="L10" s="70">
        <v>1830</v>
      </c>
      <c r="M10" s="63">
        <f t="shared" si="0"/>
        <v>100</v>
      </c>
      <c r="N10" s="70">
        <v>28870</v>
      </c>
      <c r="O10" s="64">
        <f t="shared" si="1"/>
        <v>28904</v>
      </c>
      <c r="P10" s="70">
        <v>57774</v>
      </c>
      <c r="Q10" s="70">
        <v>0</v>
      </c>
      <c r="R10" s="64">
        <f t="shared" si="2"/>
        <v>4337</v>
      </c>
      <c r="S10" s="70">
        <v>4337</v>
      </c>
      <c r="T10" s="70">
        <v>56381</v>
      </c>
    </row>
    <row r="11" spans="1:221" ht="25.5" customHeight="1" x14ac:dyDescent="0.15">
      <c r="A11" s="35" t="s">
        <v>64</v>
      </c>
      <c r="B11" s="75" t="s">
        <v>58</v>
      </c>
      <c r="C11" s="11"/>
      <c r="D11" s="34" t="s">
        <v>11</v>
      </c>
      <c r="E11" s="70">
        <v>15</v>
      </c>
      <c r="F11" s="70">
        <v>13</v>
      </c>
      <c r="G11" s="71">
        <v>15</v>
      </c>
      <c r="H11" s="72">
        <v>0</v>
      </c>
      <c r="I11" s="70">
        <v>0</v>
      </c>
      <c r="J11" s="70">
        <v>15</v>
      </c>
      <c r="K11" s="70">
        <v>5490</v>
      </c>
      <c r="L11" s="70">
        <v>5340</v>
      </c>
      <c r="M11" s="63">
        <f t="shared" si="0"/>
        <v>97.267759562841533</v>
      </c>
      <c r="N11" s="70">
        <v>22909</v>
      </c>
      <c r="O11" s="64">
        <f t="shared" si="1"/>
        <v>15272</v>
      </c>
      <c r="P11" s="70">
        <v>38181</v>
      </c>
      <c r="Q11" s="70">
        <v>694</v>
      </c>
      <c r="R11" s="64">
        <f t="shared" si="2"/>
        <v>7527</v>
      </c>
      <c r="S11" s="70">
        <v>8221</v>
      </c>
      <c r="T11" s="70">
        <v>22193.8</v>
      </c>
    </row>
    <row r="12" spans="1:221" ht="25.5" customHeight="1" x14ac:dyDescent="0.15">
      <c r="A12" s="35" t="s">
        <v>65</v>
      </c>
      <c r="B12" s="75" t="s">
        <v>58</v>
      </c>
      <c r="C12" s="11"/>
      <c r="D12" s="34" t="s">
        <v>11</v>
      </c>
      <c r="E12" s="70">
        <v>61</v>
      </c>
      <c r="F12" s="70">
        <v>43</v>
      </c>
      <c r="G12" s="71">
        <v>37</v>
      </c>
      <c r="H12" s="72">
        <v>0</v>
      </c>
      <c r="I12" s="70">
        <v>0</v>
      </c>
      <c r="J12" s="70">
        <v>37</v>
      </c>
      <c r="K12" s="70">
        <v>13542</v>
      </c>
      <c r="L12" s="70">
        <v>3850</v>
      </c>
      <c r="M12" s="63">
        <f t="shared" si="0"/>
        <v>28.430069413675973</v>
      </c>
      <c r="N12" s="70">
        <v>115782</v>
      </c>
      <c r="O12" s="64">
        <f t="shared" si="1"/>
        <v>41250.299999999988</v>
      </c>
      <c r="P12" s="70">
        <v>157032.29999999999</v>
      </c>
      <c r="Q12" s="70">
        <v>0</v>
      </c>
      <c r="R12" s="64">
        <f t="shared" si="2"/>
        <v>8762</v>
      </c>
      <c r="S12" s="70">
        <v>8762</v>
      </c>
      <c r="T12" s="70">
        <v>115782.1</v>
      </c>
    </row>
    <row r="13" spans="1:221" ht="25.5" customHeight="1" x14ac:dyDescent="0.15">
      <c r="A13" s="35" t="s">
        <v>66</v>
      </c>
      <c r="B13" s="75" t="s">
        <v>58</v>
      </c>
      <c r="C13" s="11"/>
      <c r="D13" s="34" t="s">
        <v>11</v>
      </c>
      <c r="E13" s="70">
        <v>24</v>
      </c>
      <c r="F13" s="70">
        <v>17</v>
      </c>
      <c r="G13" s="71">
        <v>16</v>
      </c>
      <c r="H13" s="72">
        <v>0</v>
      </c>
      <c r="I13" s="70">
        <v>0</v>
      </c>
      <c r="J13" s="70">
        <v>16</v>
      </c>
      <c r="K13" s="70">
        <v>5840</v>
      </c>
      <c r="L13" s="70">
        <v>729</v>
      </c>
      <c r="M13" s="63">
        <f t="shared" si="0"/>
        <v>12.482876712328766</v>
      </c>
      <c r="N13" s="70">
        <v>41890</v>
      </c>
      <c r="O13" s="64">
        <f t="shared" si="1"/>
        <v>301762</v>
      </c>
      <c r="P13" s="70">
        <v>343652</v>
      </c>
      <c r="Q13" s="70">
        <v>5073</v>
      </c>
      <c r="R13" s="64">
        <f t="shared" si="2"/>
        <v>46754</v>
      </c>
      <c r="S13" s="70">
        <v>51827</v>
      </c>
      <c r="T13" s="70">
        <v>41896.400000000001</v>
      </c>
    </row>
    <row r="14" spans="1:221" ht="25.5" customHeight="1" x14ac:dyDescent="0.15">
      <c r="A14" s="35" t="s">
        <v>67</v>
      </c>
      <c r="B14" s="75" t="s">
        <v>58</v>
      </c>
      <c r="C14" s="11"/>
      <c r="D14" s="34" t="s">
        <v>1</v>
      </c>
      <c r="E14" s="70">
        <v>5</v>
      </c>
      <c r="F14" s="70">
        <v>4</v>
      </c>
      <c r="G14" s="71">
        <v>3</v>
      </c>
      <c r="H14" s="72">
        <v>11.95</v>
      </c>
      <c r="I14" s="70">
        <v>2</v>
      </c>
      <c r="J14" s="70">
        <v>3</v>
      </c>
      <c r="K14" s="70">
        <v>1095</v>
      </c>
      <c r="L14" s="70">
        <v>471</v>
      </c>
      <c r="M14" s="63">
        <f t="shared" si="0"/>
        <v>43.013698630136986</v>
      </c>
      <c r="N14" s="70">
        <v>13291</v>
      </c>
      <c r="O14" s="64">
        <f t="shared" si="1"/>
        <v>5697</v>
      </c>
      <c r="P14" s="70">
        <v>18988</v>
      </c>
      <c r="Q14" s="70">
        <v>0</v>
      </c>
      <c r="R14" s="64">
        <f t="shared" si="2"/>
        <v>2751</v>
      </c>
      <c r="S14" s="70">
        <v>2751</v>
      </c>
      <c r="T14" s="70">
        <v>14981.1</v>
      </c>
    </row>
    <row r="15" spans="1:221" ht="25.5" customHeight="1" x14ac:dyDescent="0.15">
      <c r="A15" s="35" t="s">
        <v>68</v>
      </c>
      <c r="B15" s="75" t="s">
        <v>58</v>
      </c>
      <c r="C15" s="11"/>
      <c r="D15" s="34" t="s">
        <v>0</v>
      </c>
      <c r="E15" s="70">
        <v>21</v>
      </c>
      <c r="F15" s="70">
        <v>14</v>
      </c>
      <c r="G15" s="71">
        <v>12</v>
      </c>
      <c r="H15" s="72">
        <v>137.19999999999999</v>
      </c>
      <c r="I15" s="70">
        <v>6</v>
      </c>
      <c r="J15" s="70">
        <v>12</v>
      </c>
      <c r="K15" s="70">
        <v>4380</v>
      </c>
      <c r="L15" s="70">
        <v>1095</v>
      </c>
      <c r="M15" s="63">
        <f>IF(K15=0,0,L15/K15*100)</f>
        <v>25</v>
      </c>
      <c r="N15" s="70">
        <v>115099</v>
      </c>
      <c r="O15" s="64">
        <f>P15-N15</f>
        <v>0</v>
      </c>
      <c r="P15" s="70">
        <v>115099</v>
      </c>
      <c r="Q15" s="70">
        <v>0</v>
      </c>
      <c r="R15" s="64">
        <f>S15-Q15</f>
        <v>13770</v>
      </c>
      <c r="S15" s="70">
        <v>13770</v>
      </c>
      <c r="T15" s="70">
        <v>115119</v>
      </c>
    </row>
    <row r="16" spans="1:221" ht="25.5" customHeight="1" x14ac:dyDescent="0.15">
      <c r="A16" s="35" t="s">
        <v>68</v>
      </c>
      <c r="B16" s="75" t="s">
        <v>58</v>
      </c>
      <c r="C16" s="11"/>
      <c r="D16" s="34" t="s">
        <v>11</v>
      </c>
      <c r="E16" s="70">
        <v>5</v>
      </c>
      <c r="F16" s="70">
        <v>5</v>
      </c>
      <c r="G16" s="71">
        <v>2</v>
      </c>
      <c r="H16" s="72">
        <v>0</v>
      </c>
      <c r="I16" s="70">
        <v>0</v>
      </c>
      <c r="J16" s="70">
        <v>2</v>
      </c>
      <c r="K16" s="70">
        <v>730</v>
      </c>
      <c r="L16" s="70">
        <v>109</v>
      </c>
      <c r="M16" s="63">
        <f t="shared" si="0"/>
        <v>14.931506849315069</v>
      </c>
      <c r="N16" s="70">
        <v>588</v>
      </c>
      <c r="O16" s="64">
        <f t="shared" si="1"/>
        <v>66</v>
      </c>
      <c r="P16" s="70">
        <v>654</v>
      </c>
      <c r="Q16" s="70">
        <v>0</v>
      </c>
      <c r="R16" s="64">
        <f t="shared" si="2"/>
        <v>121</v>
      </c>
      <c r="S16" s="70">
        <v>121</v>
      </c>
      <c r="T16" s="70">
        <v>654</v>
      </c>
    </row>
    <row r="17" spans="1:20" ht="25.5" customHeight="1" x14ac:dyDescent="0.15">
      <c r="A17" s="35" t="s">
        <v>69</v>
      </c>
      <c r="B17" s="75" t="s">
        <v>58</v>
      </c>
      <c r="C17" s="11"/>
      <c r="D17" s="34" t="s">
        <v>1</v>
      </c>
      <c r="E17" s="70">
        <v>10</v>
      </c>
      <c r="F17" s="70">
        <v>8</v>
      </c>
      <c r="G17" s="71">
        <v>6</v>
      </c>
      <c r="H17" s="72">
        <v>18.2</v>
      </c>
      <c r="I17" s="70">
        <v>2</v>
      </c>
      <c r="J17" s="70">
        <v>6</v>
      </c>
      <c r="K17" s="70">
        <v>744</v>
      </c>
      <c r="L17" s="70">
        <v>49</v>
      </c>
      <c r="M17" s="63">
        <f>IF(K17=0,0,L17/K17*100)</f>
        <v>6.586021505376344</v>
      </c>
      <c r="N17" s="70">
        <v>1590</v>
      </c>
      <c r="O17" s="64">
        <f>P17-N17</f>
        <v>1572.8000000000002</v>
      </c>
      <c r="P17" s="70">
        <v>3162.8</v>
      </c>
      <c r="Q17" s="70">
        <v>0</v>
      </c>
      <c r="R17" s="64">
        <f>S17-Q17</f>
        <v>109</v>
      </c>
      <c r="S17" s="70">
        <v>109</v>
      </c>
      <c r="T17" s="70">
        <v>795.7</v>
      </c>
    </row>
    <row r="18" spans="1:20" ht="25.5" customHeight="1" x14ac:dyDescent="0.15">
      <c r="A18" s="35" t="s">
        <v>69</v>
      </c>
      <c r="B18" s="75" t="s">
        <v>58</v>
      </c>
      <c r="C18" s="11"/>
      <c r="D18" s="34" t="s">
        <v>11</v>
      </c>
      <c r="E18" s="70">
        <v>10</v>
      </c>
      <c r="F18" s="70">
        <v>8</v>
      </c>
      <c r="G18" s="71">
        <v>6</v>
      </c>
      <c r="H18" s="72">
        <v>0</v>
      </c>
      <c r="I18" s="70">
        <v>0</v>
      </c>
      <c r="J18" s="70">
        <v>6</v>
      </c>
      <c r="K18" s="70">
        <v>1458</v>
      </c>
      <c r="L18" s="70">
        <v>243</v>
      </c>
      <c r="M18" s="63">
        <f t="shared" si="0"/>
        <v>16.666666666666664</v>
      </c>
      <c r="N18" s="70">
        <v>12472</v>
      </c>
      <c r="O18" s="64">
        <f t="shared" si="1"/>
        <v>15213</v>
      </c>
      <c r="P18" s="70">
        <v>27685</v>
      </c>
      <c r="Q18" s="70">
        <v>0</v>
      </c>
      <c r="R18" s="64">
        <f t="shared" si="2"/>
        <v>3394</v>
      </c>
      <c r="S18" s="70">
        <v>3394</v>
      </c>
      <c r="T18" s="70">
        <v>5769.8</v>
      </c>
    </row>
    <row r="19" spans="1:20" ht="25.5" customHeight="1" x14ac:dyDescent="0.15">
      <c r="A19" s="35" t="s">
        <v>70</v>
      </c>
      <c r="B19" s="75" t="s">
        <v>58</v>
      </c>
      <c r="C19" s="11"/>
      <c r="D19" s="34" t="s">
        <v>0</v>
      </c>
      <c r="E19" s="70">
        <v>8</v>
      </c>
      <c r="F19" s="70">
        <v>7</v>
      </c>
      <c r="G19" s="71">
        <v>6</v>
      </c>
      <c r="H19" s="72">
        <v>157</v>
      </c>
      <c r="I19" s="70">
        <v>6</v>
      </c>
      <c r="J19" s="70">
        <v>6</v>
      </c>
      <c r="K19" s="70">
        <v>2190</v>
      </c>
      <c r="L19" s="70">
        <v>1247</v>
      </c>
      <c r="M19" s="12">
        <f>IF(K19=0,0,L19/K19*100)</f>
        <v>56.94063926940639</v>
      </c>
      <c r="N19" s="70">
        <v>267350</v>
      </c>
      <c r="O19" s="13">
        <f>P19-N19</f>
        <v>8374</v>
      </c>
      <c r="P19" s="70">
        <v>275724</v>
      </c>
      <c r="Q19" s="70">
        <v>0</v>
      </c>
      <c r="R19" s="13">
        <f>S19-Q19</f>
        <v>75521</v>
      </c>
      <c r="S19" s="70">
        <v>75521</v>
      </c>
      <c r="T19" s="70">
        <v>1292779.6000000001</v>
      </c>
    </row>
    <row r="20" spans="1:20" ht="25.5" customHeight="1" x14ac:dyDescent="0.15">
      <c r="A20" s="35" t="s">
        <v>70</v>
      </c>
      <c r="B20" s="75" t="s">
        <v>58</v>
      </c>
      <c r="C20" s="11"/>
      <c r="D20" s="34" t="s">
        <v>1</v>
      </c>
      <c r="E20" s="70">
        <v>8</v>
      </c>
      <c r="F20" s="70">
        <v>7</v>
      </c>
      <c r="G20" s="71">
        <v>6</v>
      </c>
      <c r="H20" s="72">
        <v>42</v>
      </c>
      <c r="I20" s="70">
        <v>1</v>
      </c>
      <c r="J20" s="70">
        <v>6</v>
      </c>
      <c r="K20" s="70">
        <v>2196</v>
      </c>
      <c r="L20" s="70">
        <v>365</v>
      </c>
      <c r="M20" s="12">
        <f t="shared" si="0"/>
        <v>16.62112932604736</v>
      </c>
      <c r="N20" s="70">
        <v>41179</v>
      </c>
      <c r="O20" s="13">
        <f t="shared" si="1"/>
        <v>8374</v>
      </c>
      <c r="P20" s="70">
        <v>49553</v>
      </c>
      <c r="Q20" s="70">
        <v>0</v>
      </c>
      <c r="R20" s="13">
        <f t="shared" si="2"/>
        <v>3537</v>
      </c>
      <c r="S20" s="70">
        <v>3537</v>
      </c>
      <c r="T20" s="70">
        <v>123500.4</v>
      </c>
    </row>
    <row r="21" spans="1:20" ht="25.5" customHeight="1" x14ac:dyDescent="0.15">
      <c r="A21" s="35" t="s">
        <v>71</v>
      </c>
      <c r="B21" s="75" t="s">
        <v>58</v>
      </c>
      <c r="C21" s="11"/>
      <c r="D21" s="34" t="s">
        <v>0</v>
      </c>
      <c r="E21" s="70">
        <v>73</v>
      </c>
      <c r="F21" s="70">
        <v>50</v>
      </c>
      <c r="G21" s="71">
        <v>11</v>
      </c>
      <c r="H21" s="72">
        <v>44.2</v>
      </c>
      <c r="I21" s="70">
        <v>2</v>
      </c>
      <c r="J21" s="70">
        <v>11</v>
      </c>
      <c r="K21" s="70">
        <v>4015</v>
      </c>
      <c r="L21" s="70">
        <v>721</v>
      </c>
      <c r="M21" s="12">
        <f t="shared" si="0"/>
        <v>17.957658779576587</v>
      </c>
      <c r="N21" s="70">
        <v>141848</v>
      </c>
      <c r="O21" s="13">
        <f t="shared" si="1"/>
        <v>12505</v>
      </c>
      <c r="P21" s="70">
        <v>154353</v>
      </c>
      <c r="Q21" s="70">
        <v>0</v>
      </c>
      <c r="R21" s="13">
        <f t="shared" si="2"/>
        <v>24009</v>
      </c>
      <c r="S21" s="70">
        <v>24009</v>
      </c>
      <c r="T21" s="70">
        <v>495500</v>
      </c>
    </row>
    <row r="22" spans="1:20" ht="25.5" customHeight="1" x14ac:dyDescent="0.15">
      <c r="A22" s="35" t="s">
        <v>71</v>
      </c>
      <c r="B22" s="75" t="s">
        <v>58</v>
      </c>
      <c r="C22" s="11"/>
      <c r="D22" s="34" t="s">
        <v>1</v>
      </c>
      <c r="E22" s="70">
        <v>59</v>
      </c>
      <c r="F22" s="70">
        <v>28</v>
      </c>
      <c r="G22" s="71">
        <v>43</v>
      </c>
      <c r="H22" s="72">
        <v>73.8</v>
      </c>
      <c r="I22" s="70">
        <v>2</v>
      </c>
      <c r="J22" s="70">
        <v>43</v>
      </c>
      <c r="K22" s="70">
        <v>15695</v>
      </c>
      <c r="L22" s="70">
        <v>1167</v>
      </c>
      <c r="M22" s="12">
        <f>IF(K22=0,0,L22/K22*100)</f>
        <v>7.4354890092386103</v>
      </c>
      <c r="N22" s="70">
        <v>129717</v>
      </c>
      <c r="O22" s="13">
        <f>P22-N22</f>
        <v>34306</v>
      </c>
      <c r="P22" s="70">
        <v>164023</v>
      </c>
      <c r="Q22" s="70">
        <v>0</v>
      </c>
      <c r="R22" s="13">
        <f>S22-Q22</f>
        <v>21697</v>
      </c>
      <c r="S22" s="70">
        <v>21697</v>
      </c>
      <c r="T22" s="70">
        <v>31115</v>
      </c>
    </row>
    <row r="23" spans="1:20" ht="25.5" customHeight="1" x14ac:dyDescent="0.15">
      <c r="A23" s="35" t="s">
        <v>71</v>
      </c>
      <c r="B23" s="75" t="s">
        <v>58</v>
      </c>
      <c r="C23" s="11"/>
      <c r="D23" s="34" t="s">
        <v>11</v>
      </c>
      <c r="E23" s="70">
        <v>29</v>
      </c>
      <c r="F23" s="70">
        <v>22</v>
      </c>
      <c r="G23" s="71">
        <v>31</v>
      </c>
      <c r="H23" s="72">
        <v>0</v>
      </c>
      <c r="I23" s="70">
        <v>0</v>
      </c>
      <c r="J23" s="70">
        <v>31</v>
      </c>
      <c r="K23" s="70">
        <v>11315</v>
      </c>
      <c r="L23" s="70">
        <v>1520</v>
      </c>
      <c r="M23" s="12">
        <f t="shared" si="0"/>
        <v>13.433495360141407</v>
      </c>
      <c r="N23" s="70">
        <v>79303</v>
      </c>
      <c r="O23" s="13">
        <f t="shared" si="1"/>
        <v>20165</v>
      </c>
      <c r="P23" s="70">
        <v>99468</v>
      </c>
      <c r="Q23" s="70">
        <v>0</v>
      </c>
      <c r="R23" s="13">
        <f t="shared" si="2"/>
        <v>8638</v>
      </c>
      <c r="S23" s="70">
        <v>8638</v>
      </c>
      <c r="T23" s="70">
        <v>278596.7</v>
      </c>
    </row>
    <row r="24" spans="1:20" ht="25.5" customHeight="1" x14ac:dyDescent="0.15">
      <c r="A24" s="35" t="s">
        <v>72</v>
      </c>
      <c r="B24" s="75" t="s">
        <v>58</v>
      </c>
      <c r="C24" s="11"/>
      <c r="D24" s="34" t="s">
        <v>1</v>
      </c>
      <c r="E24" s="70">
        <v>7</v>
      </c>
      <c r="F24" s="70">
        <v>7</v>
      </c>
      <c r="G24" s="71">
        <v>6</v>
      </c>
      <c r="H24" s="72">
        <v>18.2</v>
      </c>
      <c r="I24" s="70">
        <v>2</v>
      </c>
      <c r="J24" s="70">
        <v>6</v>
      </c>
      <c r="K24" s="70">
        <v>595</v>
      </c>
      <c r="L24" s="70">
        <v>45</v>
      </c>
      <c r="M24" s="63">
        <f>IF(K24=0,0,L24/K24*100)</f>
        <v>7.5630252100840334</v>
      </c>
      <c r="N24" s="70">
        <v>1510.6</v>
      </c>
      <c r="O24" s="64">
        <f>P24-N24</f>
        <v>1458</v>
      </c>
      <c r="P24" s="70">
        <v>2968.6</v>
      </c>
      <c r="Q24" s="70">
        <v>0</v>
      </c>
      <c r="R24" s="64">
        <f>S24-Q24</f>
        <v>101</v>
      </c>
      <c r="S24" s="70">
        <v>101</v>
      </c>
      <c r="T24" s="70">
        <v>757.5</v>
      </c>
    </row>
    <row r="25" spans="1:20" ht="25.5" customHeight="1" x14ac:dyDescent="0.15">
      <c r="A25" s="35" t="s">
        <v>72</v>
      </c>
      <c r="B25" s="75" t="s">
        <v>58</v>
      </c>
      <c r="C25" s="11"/>
      <c r="D25" s="34" t="s">
        <v>11</v>
      </c>
      <c r="E25" s="70">
        <v>7</v>
      </c>
      <c r="F25" s="70">
        <v>7</v>
      </c>
      <c r="G25" s="71">
        <v>6</v>
      </c>
      <c r="H25" s="72">
        <v>0</v>
      </c>
      <c r="I25" s="70">
        <v>0</v>
      </c>
      <c r="J25" s="70">
        <v>6</v>
      </c>
      <c r="K25" s="70">
        <v>1215</v>
      </c>
      <c r="L25" s="70">
        <v>243</v>
      </c>
      <c r="M25" s="63">
        <f t="shared" si="0"/>
        <v>20</v>
      </c>
      <c r="N25" s="70">
        <v>11104</v>
      </c>
      <c r="O25" s="64">
        <f t="shared" si="1"/>
        <v>13559</v>
      </c>
      <c r="P25" s="70">
        <v>24663</v>
      </c>
      <c r="Q25" s="70">
        <v>0</v>
      </c>
      <c r="R25" s="64">
        <f t="shared" si="2"/>
        <v>3011</v>
      </c>
      <c r="S25" s="70">
        <v>3011</v>
      </c>
      <c r="T25" s="70">
        <v>5118.7</v>
      </c>
    </row>
    <row r="26" spans="1:20" ht="25.5" customHeight="1" x14ac:dyDescent="0.15">
      <c r="A26" s="35" t="s">
        <v>73</v>
      </c>
      <c r="B26" s="75" t="s">
        <v>58</v>
      </c>
      <c r="C26" s="11"/>
      <c r="D26" s="34" t="s">
        <v>0</v>
      </c>
      <c r="E26" s="70">
        <v>7</v>
      </c>
      <c r="F26" s="70">
        <v>5</v>
      </c>
      <c r="G26" s="71">
        <v>2</v>
      </c>
      <c r="H26" s="72">
        <v>34.9</v>
      </c>
      <c r="I26" s="70">
        <v>1</v>
      </c>
      <c r="J26" s="70">
        <v>2</v>
      </c>
      <c r="K26" s="70">
        <v>732</v>
      </c>
      <c r="L26" s="70">
        <v>243</v>
      </c>
      <c r="M26" s="63">
        <f t="shared" si="0"/>
        <v>33.196721311475407</v>
      </c>
      <c r="N26" s="70">
        <v>32730</v>
      </c>
      <c r="O26" s="64">
        <f t="shared" si="1"/>
        <v>13922</v>
      </c>
      <c r="P26" s="70">
        <v>46652</v>
      </c>
      <c r="Q26" s="70">
        <v>0</v>
      </c>
      <c r="R26" s="64">
        <f t="shared" si="2"/>
        <v>5305</v>
      </c>
      <c r="S26" s="70">
        <v>5305</v>
      </c>
      <c r="T26" s="70">
        <v>46684</v>
      </c>
    </row>
    <row r="27" spans="1:20" ht="25.5" customHeight="1" x14ac:dyDescent="0.15">
      <c r="A27" s="35" t="s">
        <v>74</v>
      </c>
      <c r="B27" s="75" t="s">
        <v>58</v>
      </c>
      <c r="C27" s="11"/>
      <c r="D27" s="34" t="s">
        <v>11</v>
      </c>
      <c r="E27" s="70">
        <v>2</v>
      </c>
      <c r="F27" s="70">
        <v>1</v>
      </c>
      <c r="G27" s="71">
        <v>5</v>
      </c>
      <c r="H27" s="72">
        <v>0</v>
      </c>
      <c r="I27" s="70">
        <v>0</v>
      </c>
      <c r="J27" s="70">
        <v>5</v>
      </c>
      <c r="K27" s="70">
        <v>1830</v>
      </c>
      <c r="L27" s="70">
        <v>517</v>
      </c>
      <c r="M27" s="63">
        <f>IF(K27=0,0,L27/K27*100)</f>
        <v>28.251366120218581</v>
      </c>
      <c r="N27" s="70">
        <v>15184</v>
      </c>
      <c r="O27" s="64">
        <f>P27-N27</f>
        <v>14461</v>
      </c>
      <c r="P27" s="70">
        <v>29645</v>
      </c>
      <c r="Q27" s="70">
        <v>216</v>
      </c>
      <c r="R27" s="64">
        <f>S27-Q27</f>
        <v>889</v>
      </c>
      <c r="S27" s="70">
        <v>1105</v>
      </c>
      <c r="T27" s="70">
        <v>30144.400000000001</v>
      </c>
    </row>
    <row r="28" spans="1:20" ht="25.5" customHeight="1" x14ac:dyDescent="0.15">
      <c r="A28" s="35" t="s">
        <v>75</v>
      </c>
      <c r="B28" s="75" t="s">
        <v>58</v>
      </c>
      <c r="C28" s="11"/>
      <c r="D28" s="34" t="s">
        <v>11</v>
      </c>
      <c r="E28" s="70">
        <v>11</v>
      </c>
      <c r="F28" s="70">
        <v>2</v>
      </c>
      <c r="G28" s="71">
        <v>2</v>
      </c>
      <c r="H28" s="72">
        <v>0</v>
      </c>
      <c r="I28" s="70">
        <v>0</v>
      </c>
      <c r="J28" s="70">
        <v>2</v>
      </c>
      <c r="K28" s="70">
        <v>720</v>
      </c>
      <c r="L28" s="70">
        <v>360</v>
      </c>
      <c r="M28" s="63">
        <f>IF(K28=0,0,L28/K28*100)</f>
        <v>50</v>
      </c>
      <c r="N28" s="70">
        <v>2446</v>
      </c>
      <c r="O28" s="64">
        <f>P28-N28</f>
        <v>51917</v>
      </c>
      <c r="P28" s="70">
        <v>54363</v>
      </c>
      <c r="Q28" s="70">
        <v>0</v>
      </c>
      <c r="R28" s="64">
        <f>S28-Q28</f>
        <v>6726</v>
      </c>
      <c r="S28" s="70">
        <v>6726</v>
      </c>
      <c r="T28" s="70">
        <v>8340</v>
      </c>
    </row>
    <row r="29" spans="1:20" ht="25.5" customHeight="1" x14ac:dyDescent="0.15">
      <c r="A29" s="35" t="s">
        <v>76</v>
      </c>
      <c r="B29" s="75" t="s">
        <v>58</v>
      </c>
      <c r="C29" s="11"/>
      <c r="D29" s="34" t="s">
        <v>11</v>
      </c>
      <c r="E29" s="70">
        <v>7</v>
      </c>
      <c r="F29" s="70">
        <v>5</v>
      </c>
      <c r="G29" s="71">
        <v>3</v>
      </c>
      <c r="H29" s="72">
        <v>0</v>
      </c>
      <c r="I29" s="70">
        <v>0</v>
      </c>
      <c r="J29" s="70">
        <v>3</v>
      </c>
      <c r="K29" s="70">
        <v>2196</v>
      </c>
      <c r="L29" s="70">
        <v>627</v>
      </c>
      <c r="M29" s="63">
        <f t="shared" si="0"/>
        <v>28.551912568306008</v>
      </c>
      <c r="N29" s="70">
        <v>20808</v>
      </c>
      <c r="O29" s="64">
        <f t="shared" si="1"/>
        <v>19820</v>
      </c>
      <c r="P29" s="70">
        <v>40628</v>
      </c>
      <c r="Q29" s="70">
        <v>0</v>
      </c>
      <c r="R29" s="64">
        <f t="shared" si="2"/>
        <v>2715</v>
      </c>
      <c r="S29" s="70">
        <v>2715</v>
      </c>
      <c r="T29" s="70">
        <v>20362.5</v>
      </c>
    </row>
    <row r="30" spans="1:20" ht="25.5" customHeight="1" x14ac:dyDescent="0.15">
      <c r="A30" s="35" t="s">
        <v>77</v>
      </c>
      <c r="B30" s="75" t="s">
        <v>58</v>
      </c>
      <c r="C30" s="11"/>
      <c r="D30" s="34" t="s">
        <v>11</v>
      </c>
      <c r="E30" s="70">
        <v>24</v>
      </c>
      <c r="F30" s="70">
        <v>20</v>
      </c>
      <c r="G30" s="71">
        <v>13</v>
      </c>
      <c r="H30" s="72">
        <v>0</v>
      </c>
      <c r="I30" s="70">
        <v>0</v>
      </c>
      <c r="J30" s="70">
        <v>13</v>
      </c>
      <c r="K30" s="70">
        <v>6594</v>
      </c>
      <c r="L30" s="70">
        <v>1824</v>
      </c>
      <c r="M30" s="63">
        <f t="shared" si="0"/>
        <v>27.661510464058235</v>
      </c>
      <c r="N30" s="70">
        <v>18526</v>
      </c>
      <c r="O30" s="64">
        <f t="shared" si="1"/>
        <v>21711</v>
      </c>
      <c r="P30" s="70">
        <v>40237</v>
      </c>
      <c r="Q30" s="70">
        <v>0</v>
      </c>
      <c r="R30" s="64">
        <f t="shared" si="2"/>
        <v>2584</v>
      </c>
      <c r="S30" s="70">
        <v>2584</v>
      </c>
      <c r="T30" s="70">
        <v>18600.599999999999</v>
      </c>
    </row>
    <row r="31" spans="1:20" ht="25.5" customHeight="1" x14ac:dyDescent="0.15">
      <c r="A31" s="35" t="s">
        <v>78</v>
      </c>
      <c r="B31" s="75" t="s">
        <v>58</v>
      </c>
      <c r="C31" s="11"/>
      <c r="D31" s="34" t="s">
        <v>1</v>
      </c>
      <c r="E31" s="70">
        <v>30</v>
      </c>
      <c r="F31" s="70">
        <v>8</v>
      </c>
      <c r="G31" s="71">
        <v>8</v>
      </c>
      <c r="H31" s="72">
        <v>61</v>
      </c>
      <c r="I31" s="70">
        <v>3</v>
      </c>
      <c r="J31" s="70">
        <v>8</v>
      </c>
      <c r="K31" s="70">
        <v>1920</v>
      </c>
      <c r="L31" s="70">
        <v>240</v>
      </c>
      <c r="M31" s="63">
        <f>IF(K31=0,0,L31/K31*100)</f>
        <v>12.5</v>
      </c>
      <c r="N31" s="70">
        <v>5026</v>
      </c>
      <c r="O31" s="64">
        <f>P31-N31</f>
        <v>3328</v>
      </c>
      <c r="P31" s="70">
        <v>8354</v>
      </c>
      <c r="Q31" s="70">
        <v>1063</v>
      </c>
      <c r="R31" s="64">
        <f>S31-Q31</f>
        <v>0</v>
      </c>
      <c r="S31" s="70">
        <v>1063</v>
      </c>
      <c r="T31" s="70">
        <v>10758</v>
      </c>
    </row>
    <row r="32" spans="1:20" ht="25.5" customHeight="1" x14ac:dyDescent="0.15">
      <c r="A32" s="35" t="s">
        <v>78</v>
      </c>
      <c r="B32" s="75" t="s">
        <v>58</v>
      </c>
      <c r="C32" s="11"/>
      <c r="D32" s="34" t="s">
        <v>11</v>
      </c>
      <c r="E32" s="70">
        <v>30</v>
      </c>
      <c r="F32" s="70">
        <v>8</v>
      </c>
      <c r="G32" s="71">
        <v>8</v>
      </c>
      <c r="H32" s="72">
        <v>0</v>
      </c>
      <c r="I32" s="70">
        <v>0</v>
      </c>
      <c r="J32" s="70">
        <v>8</v>
      </c>
      <c r="K32" s="70">
        <v>2920</v>
      </c>
      <c r="L32" s="70">
        <v>1420</v>
      </c>
      <c r="M32" s="63">
        <f t="shared" si="0"/>
        <v>48.630136986301373</v>
      </c>
      <c r="N32" s="70">
        <v>1420</v>
      </c>
      <c r="O32" s="64">
        <f t="shared" si="1"/>
        <v>91876</v>
      </c>
      <c r="P32" s="70">
        <v>93296</v>
      </c>
      <c r="Q32" s="70">
        <v>7362</v>
      </c>
      <c r="R32" s="64">
        <f t="shared" si="2"/>
        <v>0</v>
      </c>
      <c r="S32" s="70">
        <v>7362</v>
      </c>
      <c r="T32" s="70">
        <v>247391</v>
      </c>
    </row>
    <row r="33" spans="1:20" ht="25.5" customHeight="1" x14ac:dyDescent="0.15">
      <c r="A33" s="35" t="s">
        <v>79</v>
      </c>
      <c r="B33" s="75" t="s">
        <v>58</v>
      </c>
      <c r="C33" s="11"/>
      <c r="D33" s="34" t="s">
        <v>11</v>
      </c>
      <c r="E33" s="70">
        <v>5</v>
      </c>
      <c r="F33" s="70">
        <v>5</v>
      </c>
      <c r="G33" s="71">
        <v>4</v>
      </c>
      <c r="H33" s="72">
        <v>0</v>
      </c>
      <c r="I33" s="70">
        <v>0</v>
      </c>
      <c r="J33" s="70">
        <v>4</v>
      </c>
      <c r="K33" s="70">
        <v>1825</v>
      </c>
      <c r="L33" s="70">
        <v>936</v>
      </c>
      <c r="M33" s="63">
        <f t="shared" si="0"/>
        <v>51.287671232876711</v>
      </c>
      <c r="N33" s="70">
        <v>4526</v>
      </c>
      <c r="O33" s="64">
        <f t="shared" si="1"/>
        <v>0</v>
      </c>
      <c r="P33" s="70">
        <v>4526</v>
      </c>
      <c r="Q33" s="70">
        <v>0</v>
      </c>
      <c r="R33" s="64">
        <f>S33-Q33</f>
        <v>1634</v>
      </c>
      <c r="S33" s="70">
        <v>1634</v>
      </c>
      <c r="T33" s="70">
        <v>4526.2</v>
      </c>
    </row>
    <row r="34" spans="1:20" ht="25.5" customHeight="1" x14ac:dyDescent="0.15">
      <c r="A34" s="35" t="s">
        <v>80</v>
      </c>
      <c r="B34" s="75" t="s">
        <v>58</v>
      </c>
      <c r="C34" s="11"/>
      <c r="D34" s="34" t="s">
        <v>0</v>
      </c>
      <c r="E34" s="70">
        <v>26</v>
      </c>
      <c r="F34" s="70">
        <v>22</v>
      </c>
      <c r="G34" s="71">
        <v>20</v>
      </c>
      <c r="H34" s="72">
        <v>21.7</v>
      </c>
      <c r="I34" s="70">
        <v>1</v>
      </c>
      <c r="J34" s="70">
        <v>20</v>
      </c>
      <c r="K34" s="70">
        <v>7300</v>
      </c>
      <c r="L34" s="70">
        <v>960</v>
      </c>
      <c r="M34" s="63">
        <f>IF(K34=0,0,L34/K34*100)</f>
        <v>13.150684931506849</v>
      </c>
      <c r="N34" s="70">
        <v>20832</v>
      </c>
      <c r="O34" s="64">
        <f>P34-N34</f>
        <v>0</v>
      </c>
      <c r="P34" s="70">
        <v>20832</v>
      </c>
      <c r="Q34" s="70">
        <v>0</v>
      </c>
      <c r="R34" s="64">
        <f>S34-Q34</f>
        <v>1550</v>
      </c>
      <c r="S34" s="70">
        <v>1550</v>
      </c>
      <c r="T34" s="70">
        <v>7905</v>
      </c>
    </row>
    <row r="35" spans="1:20" ht="25.5" customHeight="1" x14ac:dyDescent="0.15">
      <c r="A35" s="35" t="s">
        <v>80</v>
      </c>
      <c r="B35" s="75" t="s">
        <v>58</v>
      </c>
      <c r="C35" s="11"/>
      <c r="D35" s="34" t="s">
        <v>11</v>
      </c>
      <c r="E35" s="70">
        <v>26</v>
      </c>
      <c r="F35" s="70">
        <v>22</v>
      </c>
      <c r="G35" s="71">
        <v>20</v>
      </c>
      <c r="H35" s="72">
        <v>0</v>
      </c>
      <c r="I35" s="70">
        <v>0</v>
      </c>
      <c r="J35" s="70">
        <v>20</v>
      </c>
      <c r="K35" s="70">
        <v>7300</v>
      </c>
      <c r="L35" s="70">
        <v>2161</v>
      </c>
      <c r="M35" s="63">
        <f t="shared" si="0"/>
        <v>29.602739726027398</v>
      </c>
      <c r="N35" s="70">
        <v>37568</v>
      </c>
      <c r="O35" s="64">
        <f t="shared" si="1"/>
        <v>0</v>
      </c>
      <c r="P35" s="70">
        <v>37568</v>
      </c>
      <c r="Q35" s="70">
        <v>0</v>
      </c>
      <c r="R35" s="64">
        <f t="shared" si="2"/>
        <v>2860</v>
      </c>
      <c r="S35" s="70">
        <v>2860</v>
      </c>
      <c r="T35" s="70">
        <v>27113.5</v>
      </c>
    </row>
    <row r="36" spans="1:20" ht="25.5" customHeight="1" x14ac:dyDescent="0.15">
      <c r="A36" s="35" t="s">
        <v>81</v>
      </c>
      <c r="B36" s="75" t="s">
        <v>58</v>
      </c>
      <c r="C36" s="11"/>
      <c r="D36" s="34" t="s">
        <v>0</v>
      </c>
      <c r="E36" s="70">
        <v>14</v>
      </c>
      <c r="F36" s="70">
        <v>13</v>
      </c>
      <c r="G36" s="71">
        <v>8</v>
      </c>
      <c r="H36" s="72">
        <v>19.399999999999999</v>
      </c>
      <c r="I36" s="70">
        <v>1</v>
      </c>
      <c r="J36" s="70">
        <v>8</v>
      </c>
      <c r="K36" s="70">
        <v>2920</v>
      </c>
      <c r="L36" s="70">
        <v>963</v>
      </c>
      <c r="M36" s="63">
        <f>IF(K36=0,0,L36/K36*100)</f>
        <v>32.979452054794521</v>
      </c>
      <c r="N36" s="70">
        <v>18297</v>
      </c>
      <c r="O36" s="64">
        <f>P36-N36</f>
        <v>0</v>
      </c>
      <c r="P36" s="70">
        <v>18297</v>
      </c>
      <c r="Q36" s="70">
        <v>0</v>
      </c>
      <c r="R36" s="64">
        <f>S36-Q36</f>
        <v>2804</v>
      </c>
      <c r="S36" s="70">
        <v>2804</v>
      </c>
      <c r="T36" s="70">
        <v>16543.599999999999</v>
      </c>
    </row>
    <row r="37" spans="1:20" ht="25.5" customHeight="1" x14ac:dyDescent="0.15">
      <c r="A37" s="35" t="s">
        <v>81</v>
      </c>
      <c r="B37" s="75" t="s">
        <v>58</v>
      </c>
      <c r="C37" s="11"/>
      <c r="D37" s="34" t="s">
        <v>11</v>
      </c>
      <c r="E37" s="70">
        <v>14</v>
      </c>
      <c r="F37" s="70">
        <v>13</v>
      </c>
      <c r="G37" s="71">
        <v>8</v>
      </c>
      <c r="H37" s="72">
        <v>0</v>
      </c>
      <c r="I37" s="70">
        <v>0</v>
      </c>
      <c r="J37" s="70">
        <v>8</v>
      </c>
      <c r="K37" s="70">
        <v>2920</v>
      </c>
      <c r="L37" s="70">
        <v>1518</v>
      </c>
      <c r="M37" s="63">
        <f t="shared" si="0"/>
        <v>51.986301369863007</v>
      </c>
      <c r="N37" s="70">
        <v>28020</v>
      </c>
      <c r="O37" s="64">
        <f t="shared" si="1"/>
        <v>0</v>
      </c>
      <c r="P37" s="70">
        <v>28020</v>
      </c>
      <c r="Q37" s="70">
        <v>0</v>
      </c>
      <c r="R37" s="64">
        <f t="shared" si="2"/>
        <v>2283</v>
      </c>
      <c r="S37" s="70">
        <v>2283</v>
      </c>
      <c r="T37" s="70">
        <v>20609.5</v>
      </c>
    </row>
    <row r="38" spans="1:20" ht="25.5" customHeight="1" x14ac:dyDescent="0.15">
      <c r="A38" s="35" t="s">
        <v>82</v>
      </c>
      <c r="B38" s="75" t="s">
        <v>58</v>
      </c>
      <c r="C38" s="11"/>
      <c r="D38" s="34" t="s">
        <v>0</v>
      </c>
      <c r="E38" s="70">
        <v>36</v>
      </c>
      <c r="F38" s="70">
        <v>29</v>
      </c>
      <c r="G38" s="71">
        <v>22</v>
      </c>
      <c r="H38" s="72">
        <v>136.30000000000001</v>
      </c>
      <c r="I38" s="70">
        <v>2</v>
      </c>
      <c r="J38" s="70">
        <v>22</v>
      </c>
      <c r="K38" s="70">
        <v>5589</v>
      </c>
      <c r="L38" s="70">
        <v>243</v>
      </c>
      <c r="M38" s="63">
        <f t="shared" si="0"/>
        <v>4.3478260869565215</v>
      </c>
      <c r="N38" s="70">
        <v>33889</v>
      </c>
      <c r="O38" s="64">
        <f t="shared" si="1"/>
        <v>9099</v>
      </c>
      <c r="P38" s="70">
        <v>42988</v>
      </c>
      <c r="Q38" s="70">
        <v>480</v>
      </c>
      <c r="R38" s="64">
        <f t="shared" si="2"/>
        <v>2854</v>
      </c>
      <c r="S38" s="70">
        <v>3334</v>
      </c>
      <c r="T38" s="70">
        <v>43006.8</v>
      </c>
    </row>
    <row r="39" spans="1:20" ht="25.5" customHeight="1" x14ac:dyDescent="0.15">
      <c r="A39" s="35" t="s">
        <v>82</v>
      </c>
      <c r="B39" s="75" t="s">
        <v>58</v>
      </c>
      <c r="C39" s="11"/>
      <c r="D39" s="34" t="s">
        <v>1</v>
      </c>
      <c r="E39" s="70">
        <v>6</v>
      </c>
      <c r="F39" s="70">
        <v>3</v>
      </c>
      <c r="G39" s="71">
        <v>1</v>
      </c>
      <c r="H39" s="72"/>
      <c r="I39" s="70">
        <v>3</v>
      </c>
      <c r="J39" s="70">
        <v>1</v>
      </c>
      <c r="K39" s="70">
        <v>366</v>
      </c>
      <c r="L39" s="70">
        <v>239</v>
      </c>
      <c r="M39" s="63">
        <f>IF(K39=0,0,L39/K39*100)</f>
        <v>65.300546448087431</v>
      </c>
      <c r="N39" s="70">
        <v>666</v>
      </c>
      <c r="O39" s="64">
        <f>P39-N39</f>
        <v>605</v>
      </c>
      <c r="P39" s="70">
        <v>1271</v>
      </c>
      <c r="Q39" s="70">
        <v>0</v>
      </c>
      <c r="R39" s="64">
        <f>S39-Q39</f>
        <v>446</v>
      </c>
      <c r="S39" s="70">
        <v>446</v>
      </c>
      <c r="T39" s="70">
        <v>1298.0999999999999</v>
      </c>
    </row>
    <row r="40" spans="1:20" ht="25.5" customHeight="1" x14ac:dyDescent="0.15">
      <c r="A40" s="35" t="s">
        <v>82</v>
      </c>
      <c r="B40" s="75" t="s">
        <v>58</v>
      </c>
      <c r="C40" s="11"/>
      <c r="D40" s="34" t="s">
        <v>11</v>
      </c>
      <c r="E40" s="70">
        <v>6</v>
      </c>
      <c r="F40" s="70">
        <v>3</v>
      </c>
      <c r="G40" s="71">
        <v>1</v>
      </c>
      <c r="H40" s="72">
        <v>0</v>
      </c>
      <c r="I40" s="70">
        <v>0</v>
      </c>
      <c r="J40" s="70">
        <v>1</v>
      </c>
      <c r="K40" s="70">
        <v>366</v>
      </c>
      <c r="L40" s="70">
        <v>239</v>
      </c>
      <c r="M40" s="63">
        <f t="shared" si="0"/>
        <v>65.300546448087431</v>
      </c>
      <c r="N40" s="70">
        <v>1962</v>
      </c>
      <c r="O40" s="64">
        <f t="shared" si="1"/>
        <v>1849</v>
      </c>
      <c r="P40" s="70">
        <v>3811</v>
      </c>
      <c r="Q40" s="70">
        <v>0</v>
      </c>
      <c r="R40" s="64">
        <f t="shared" si="2"/>
        <v>960</v>
      </c>
      <c r="S40" s="70">
        <v>960</v>
      </c>
      <c r="T40" s="70">
        <v>3992.3</v>
      </c>
    </row>
    <row r="41" spans="1:20" ht="25.5" customHeight="1" x14ac:dyDescent="0.15">
      <c r="A41" s="35" t="s">
        <v>83</v>
      </c>
      <c r="B41" s="75" t="s">
        <v>58</v>
      </c>
      <c r="C41" s="11"/>
      <c r="D41" s="34" t="s">
        <v>11</v>
      </c>
      <c r="E41" s="70">
        <v>23</v>
      </c>
      <c r="F41" s="70">
        <v>18</v>
      </c>
      <c r="G41" s="71">
        <v>17</v>
      </c>
      <c r="H41" s="72">
        <v>0</v>
      </c>
      <c r="I41" s="70">
        <v>0</v>
      </c>
      <c r="J41" s="70">
        <v>17</v>
      </c>
      <c r="K41" s="70">
        <v>6256</v>
      </c>
      <c r="L41" s="70">
        <v>930</v>
      </c>
      <c r="M41" s="63">
        <f t="shared" si="0"/>
        <v>14.865728900255753</v>
      </c>
      <c r="N41" s="70">
        <v>5302</v>
      </c>
      <c r="O41" s="64">
        <f t="shared" si="1"/>
        <v>5302</v>
      </c>
      <c r="P41" s="70">
        <v>10604</v>
      </c>
      <c r="Q41" s="70">
        <v>0</v>
      </c>
      <c r="R41" s="64">
        <f t="shared" si="2"/>
        <v>1528</v>
      </c>
      <c r="S41" s="70">
        <v>1528</v>
      </c>
      <c r="T41" s="70">
        <v>10543.2</v>
      </c>
    </row>
    <row r="42" spans="1:20" ht="25.5" customHeight="1" x14ac:dyDescent="0.15">
      <c r="A42" s="35" t="s">
        <v>84</v>
      </c>
      <c r="B42" s="75" t="s">
        <v>58</v>
      </c>
      <c r="C42" s="11"/>
      <c r="D42" s="34" t="s">
        <v>11</v>
      </c>
      <c r="E42" s="70">
        <v>26</v>
      </c>
      <c r="F42" s="70">
        <v>23</v>
      </c>
      <c r="G42" s="71">
        <v>18</v>
      </c>
      <c r="H42" s="72">
        <v>0</v>
      </c>
      <c r="I42" s="70">
        <v>0</v>
      </c>
      <c r="J42" s="70">
        <v>18</v>
      </c>
      <c r="K42" s="70">
        <v>6570</v>
      </c>
      <c r="L42" s="70">
        <v>1208</v>
      </c>
      <c r="M42" s="63">
        <f t="shared" si="0"/>
        <v>18.386605783866059</v>
      </c>
      <c r="N42" s="70">
        <v>12878.2</v>
      </c>
      <c r="O42" s="64">
        <f t="shared" si="1"/>
        <v>12878.2</v>
      </c>
      <c r="P42" s="70">
        <v>25756.400000000001</v>
      </c>
      <c r="Q42" s="70">
        <v>0</v>
      </c>
      <c r="R42" s="64">
        <f t="shared" si="2"/>
        <v>1803</v>
      </c>
      <c r="S42" s="70">
        <v>1803</v>
      </c>
      <c r="T42" s="70">
        <v>12887.5</v>
      </c>
    </row>
    <row r="43" spans="1:20" ht="25.5" customHeight="1" x14ac:dyDescent="0.15">
      <c r="A43" s="35" t="s">
        <v>85</v>
      </c>
      <c r="B43" s="75" t="s">
        <v>58</v>
      </c>
      <c r="C43" s="11"/>
      <c r="D43" s="34" t="s">
        <v>0</v>
      </c>
      <c r="E43" s="70">
        <v>36</v>
      </c>
      <c r="F43" s="70">
        <v>18</v>
      </c>
      <c r="G43" s="71">
        <v>7</v>
      </c>
      <c r="H43" s="72">
        <v>204.9</v>
      </c>
      <c r="I43" s="70">
        <v>9</v>
      </c>
      <c r="J43" s="70">
        <v>7</v>
      </c>
      <c r="K43" s="70">
        <v>5856</v>
      </c>
      <c r="L43" s="70">
        <v>1487</v>
      </c>
      <c r="M43" s="63">
        <f t="shared" si="0"/>
        <v>25.392759562841533</v>
      </c>
      <c r="N43" s="70">
        <v>182528</v>
      </c>
      <c r="O43" s="64">
        <f t="shared" si="1"/>
        <v>141788</v>
      </c>
      <c r="P43" s="70">
        <v>324316</v>
      </c>
      <c r="Q43" s="70">
        <v>6036</v>
      </c>
      <c r="R43" s="64">
        <f t="shared" si="2"/>
        <v>24776</v>
      </c>
      <c r="S43" s="70">
        <v>30812</v>
      </c>
      <c r="T43" s="70">
        <v>216966.1</v>
      </c>
    </row>
    <row r="44" spans="1:20" ht="25.5" customHeight="1" x14ac:dyDescent="0.15">
      <c r="A44" s="35" t="s">
        <v>85</v>
      </c>
      <c r="B44" s="75" t="s">
        <v>58</v>
      </c>
      <c r="C44" s="11"/>
      <c r="D44" s="34" t="s">
        <v>1</v>
      </c>
      <c r="E44" s="70">
        <v>34</v>
      </c>
      <c r="F44" s="70">
        <v>18</v>
      </c>
      <c r="G44" s="71">
        <v>4</v>
      </c>
      <c r="H44" s="72">
        <v>157.5</v>
      </c>
      <c r="I44" s="70">
        <v>7</v>
      </c>
      <c r="J44" s="70">
        <v>4</v>
      </c>
      <c r="K44" s="70">
        <v>1464</v>
      </c>
      <c r="L44" s="70">
        <v>394</v>
      </c>
      <c r="M44" s="63">
        <f>IF(K44=0,0,L44/K44*100)</f>
        <v>26.912568306010932</v>
      </c>
      <c r="N44" s="70">
        <v>11073</v>
      </c>
      <c r="O44" s="64">
        <f>P44-N44</f>
        <v>11465</v>
      </c>
      <c r="P44" s="70">
        <v>22538</v>
      </c>
      <c r="Q44" s="70">
        <v>2</v>
      </c>
      <c r="R44" s="64">
        <f>S44-Q44</f>
        <v>2361</v>
      </c>
      <c r="S44" s="70">
        <v>2363</v>
      </c>
      <c r="T44" s="70">
        <v>22538</v>
      </c>
    </row>
    <row r="45" spans="1:20" ht="25.5" customHeight="1" x14ac:dyDescent="0.15">
      <c r="A45" s="35" t="s">
        <v>85</v>
      </c>
      <c r="B45" s="75" t="s">
        <v>58</v>
      </c>
      <c r="C45" s="11"/>
      <c r="D45" s="34" t="s">
        <v>11</v>
      </c>
      <c r="E45" s="70"/>
      <c r="F45" s="70"/>
      <c r="G45" s="71"/>
      <c r="H45" s="72"/>
      <c r="I45" s="70"/>
      <c r="J45" s="70"/>
      <c r="K45" s="70"/>
      <c r="L45" s="70"/>
      <c r="M45" s="63">
        <f t="shared" si="0"/>
        <v>0</v>
      </c>
      <c r="N45" s="70"/>
      <c r="O45" s="64">
        <f t="shared" si="1"/>
        <v>0</v>
      </c>
      <c r="P45" s="70"/>
      <c r="Q45" s="70"/>
      <c r="R45" s="64">
        <f t="shared" si="2"/>
        <v>0</v>
      </c>
      <c r="S45" s="70"/>
      <c r="T45" s="70"/>
    </row>
    <row r="46" spans="1:20" ht="25.5" customHeight="1" x14ac:dyDescent="0.15">
      <c r="A46" s="35" t="s">
        <v>86</v>
      </c>
      <c r="B46" s="75" t="s">
        <v>58</v>
      </c>
      <c r="C46" s="11"/>
      <c r="D46" s="34" t="s">
        <v>11</v>
      </c>
      <c r="E46" s="70">
        <v>40</v>
      </c>
      <c r="F46" s="70">
        <v>27</v>
      </c>
      <c r="G46" s="71">
        <v>27</v>
      </c>
      <c r="H46" s="72">
        <v>0</v>
      </c>
      <c r="I46" s="70">
        <v>0</v>
      </c>
      <c r="J46" s="70">
        <v>27</v>
      </c>
      <c r="K46" s="70">
        <v>9528</v>
      </c>
      <c r="L46" s="70">
        <v>925</v>
      </c>
      <c r="M46" s="63">
        <f t="shared" si="0"/>
        <v>9.7082283795130149</v>
      </c>
      <c r="N46" s="70">
        <v>8349.7000000000007</v>
      </c>
      <c r="O46" s="64">
        <f t="shared" si="1"/>
        <v>9714.2999999999993</v>
      </c>
      <c r="P46" s="70">
        <v>18064</v>
      </c>
      <c r="Q46" s="70">
        <v>322</v>
      </c>
      <c r="R46" s="64">
        <f t="shared" si="2"/>
        <v>1380</v>
      </c>
      <c r="S46" s="70">
        <v>1702</v>
      </c>
      <c r="T46" s="70">
        <v>8350.5</v>
      </c>
    </row>
    <row r="47" spans="1:20" ht="25.5" customHeight="1" x14ac:dyDescent="0.15">
      <c r="A47" s="35" t="s">
        <v>87</v>
      </c>
      <c r="B47" s="75" t="s">
        <v>58</v>
      </c>
      <c r="C47" s="11"/>
      <c r="D47" s="34" t="s">
        <v>11</v>
      </c>
      <c r="E47" s="70">
        <v>33</v>
      </c>
      <c r="F47" s="70">
        <v>25</v>
      </c>
      <c r="G47" s="71">
        <v>24</v>
      </c>
      <c r="H47" s="72">
        <v>0</v>
      </c>
      <c r="I47" s="70">
        <v>0</v>
      </c>
      <c r="J47" s="70">
        <v>24</v>
      </c>
      <c r="K47" s="70">
        <v>9408</v>
      </c>
      <c r="L47" s="70">
        <v>1050</v>
      </c>
      <c r="M47" s="63">
        <f t="shared" si="0"/>
        <v>11.160714285714286</v>
      </c>
      <c r="N47" s="70">
        <v>10178.9</v>
      </c>
      <c r="O47" s="64">
        <f t="shared" si="1"/>
        <v>10925.199999999999</v>
      </c>
      <c r="P47" s="70">
        <v>21104.1</v>
      </c>
      <c r="Q47" s="70">
        <v>292</v>
      </c>
      <c r="R47" s="64">
        <f t="shared" si="2"/>
        <v>1430</v>
      </c>
      <c r="S47" s="70">
        <v>1722</v>
      </c>
      <c r="T47" s="70">
        <v>21103.1</v>
      </c>
    </row>
    <row r="48" spans="1:20" ht="25.5" customHeight="1" x14ac:dyDescent="0.15">
      <c r="A48" s="35" t="s">
        <v>88</v>
      </c>
      <c r="B48" s="75" t="s">
        <v>58</v>
      </c>
      <c r="C48" s="11"/>
      <c r="D48" s="34" t="s">
        <v>11</v>
      </c>
      <c r="E48" s="70">
        <v>24</v>
      </c>
      <c r="F48" s="70">
        <v>21</v>
      </c>
      <c r="G48" s="71">
        <v>4</v>
      </c>
      <c r="H48" s="72">
        <v>0</v>
      </c>
      <c r="I48" s="70">
        <v>0</v>
      </c>
      <c r="J48" s="70">
        <v>4</v>
      </c>
      <c r="K48" s="70">
        <v>1464</v>
      </c>
      <c r="L48" s="70">
        <v>420</v>
      </c>
      <c r="M48" s="63">
        <f t="shared" si="0"/>
        <v>28.688524590163933</v>
      </c>
      <c r="N48" s="70">
        <v>9674</v>
      </c>
      <c r="O48" s="64">
        <f t="shared" si="1"/>
        <v>12328.400000000001</v>
      </c>
      <c r="P48" s="70">
        <v>22002.400000000001</v>
      </c>
      <c r="Q48" s="70">
        <v>212</v>
      </c>
      <c r="R48" s="64">
        <f t="shared" si="2"/>
        <v>1390</v>
      </c>
      <c r="S48" s="70">
        <v>1602</v>
      </c>
      <c r="T48" s="70">
        <v>9695.6</v>
      </c>
    </row>
    <row r="49" spans="1:20" ht="25.5" customHeight="1" x14ac:dyDescent="0.15">
      <c r="A49" s="35" t="s">
        <v>89</v>
      </c>
      <c r="B49" s="75" t="s">
        <v>58</v>
      </c>
      <c r="C49" s="11"/>
      <c r="D49" s="34" t="s">
        <v>11</v>
      </c>
      <c r="E49" s="70">
        <v>26</v>
      </c>
      <c r="F49" s="70">
        <v>19</v>
      </c>
      <c r="G49" s="71">
        <v>14</v>
      </c>
      <c r="H49" s="72">
        <v>0</v>
      </c>
      <c r="I49" s="70">
        <v>0</v>
      </c>
      <c r="J49" s="70">
        <v>14</v>
      </c>
      <c r="K49" s="70">
        <v>5110</v>
      </c>
      <c r="L49" s="70">
        <v>2226</v>
      </c>
      <c r="M49" s="63">
        <f t="shared" si="0"/>
        <v>43.561643835616437</v>
      </c>
      <c r="N49" s="70">
        <v>7476</v>
      </c>
      <c r="O49" s="64">
        <f t="shared" si="1"/>
        <v>9219</v>
      </c>
      <c r="P49" s="70">
        <v>16695</v>
      </c>
      <c r="Q49" s="70">
        <v>220</v>
      </c>
      <c r="R49" s="64">
        <f t="shared" si="2"/>
        <v>1243</v>
      </c>
      <c r="S49" s="70">
        <v>1463</v>
      </c>
      <c r="T49" s="70">
        <v>7315</v>
      </c>
    </row>
    <row r="50" spans="1:20" ht="25.5" customHeight="1" x14ac:dyDescent="0.15">
      <c r="A50" s="35" t="s">
        <v>90</v>
      </c>
      <c r="B50" s="75" t="s">
        <v>58</v>
      </c>
      <c r="C50" s="11"/>
      <c r="D50" s="34" t="s">
        <v>11</v>
      </c>
      <c r="E50" s="70">
        <v>26</v>
      </c>
      <c r="F50" s="70">
        <v>11</v>
      </c>
      <c r="G50" s="71">
        <v>23</v>
      </c>
      <c r="H50" s="72">
        <v>0</v>
      </c>
      <c r="I50" s="70">
        <v>0</v>
      </c>
      <c r="J50" s="70">
        <v>23</v>
      </c>
      <c r="K50" s="70">
        <v>9125</v>
      </c>
      <c r="L50" s="70">
        <v>228</v>
      </c>
      <c r="M50" s="63">
        <f t="shared" si="0"/>
        <v>2.4986301369863013</v>
      </c>
      <c r="N50" s="70">
        <v>10523</v>
      </c>
      <c r="O50" s="64">
        <f t="shared" si="1"/>
        <v>10523</v>
      </c>
      <c r="P50" s="70">
        <v>21046</v>
      </c>
      <c r="Q50" s="70">
        <v>401</v>
      </c>
      <c r="R50" s="64">
        <f t="shared" si="2"/>
        <v>1860</v>
      </c>
      <c r="S50" s="70">
        <v>2261</v>
      </c>
      <c r="T50" s="70">
        <v>21046</v>
      </c>
    </row>
    <row r="51" spans="1:20" ht="25.5" customHeight="1" x14ac:dyDescent="0.15">
      <c r="A51" s="35" t="s">
        <v>91</v>
      </c>
      <c r="B51" s="75" t="s">
        <v>58</v>
      </c>
      <c r="C51" s="11"/>
      <c r="D51" s="34" t="s">
        <v>11</v>
      </c>
      <c r="E51" s="70">
        <v>9</v>
      </c>
      <c r="F51" s="70">
        <v>7</v>
      </c>
      <c r="G51" s="71">
        <v>5</v>
      </c>
      <c r="H51" s="72">
        <v>0</v>
      </c>
      <c r="I51" s="70">
        <v>0</v>
      </c>
      <c r="J51" s="70">
        <v>5</v>
      </c>
      <c r="K51" s="70">
        <v>1810</v>
      </c>
      <c r="L51" s="70">
        <v>651</v>
      </c>
      <c r="M51" s="63">
        <f t="shared" si="0"/>
        <v>35.966850828729278</v>
      </c>
      <c r="N51" s="70">
        <v>13894</v>
      </c>
      <c r="O51" s="64">
        <f t="shared" si="1"/>
        <v>13894</v>
      </c>
      <c r="P51" s="70">
        <v>27788</v>
      </c>
      <c r="Q51" s="70">
        <v>0</v>
      </c>
      <c r="R51" s="64">
        <f t="shared" si="2"/>
        <v>1932</v>
      </c>
      <c r="S51" s="70">
        <v>1932</v>
      </c>
      <c r="T51" s="70">
        <v>13910.4</v>
      </c>
    </row>
    <row r="52" spans="1:20" ht="25.5" customHeight="1" x14ac:dyDescent="0.15">
      <c r="A52" s="35" t="s">
        <v>92</v>
      </c>
      <c r="B52" s="75" t="s">
        <v>58</v>
      </c>
      <c r="C52" s="11"/>
      <c r="D52" s="34" t="s">
        <v>0</v>
      </c>
      <c r="E52" s="70">
        <v>4</v>
      </c>
      <c r="F52" s="70">
        <v>4</v>
      </c>
      <c r="G52" s="71">
        <v>2</v>
      </c>
      <c r="H52" s="72">
        <v>36.700000000000003</v>
      </c>
      <c r="I52" s="70">
        <v>8</v>
      </c>
      <c r="J52" s="70">
        <v>2</v>
      </c>
      <c r="K52" s="70">
        <v>730</v>
      </c>
      <c r="L52" s="70">
        <v>106</v>
      </c>
      <c r="M52" s="63">
        <f t="shared" si="0"/>
        <v>14.520547945205479</v>
      </c>
      <c r="N52" s="70">
        <v>8758</v>
      </c>
      <c r="O52" s="64">
        <f t="shared" si="1"/>
        <v>3281</v>
      </c>
      <c r="P52" s="70">
        <v>12039</v>
      </c>
      <c r="Q52" s="70">
        <v>0</v>
      </c>
      <c r="R52" s="64">
        <f t="shared" si="2"/>
        <v>1077</v>
      </c>
      <c r="S52" s="70">
        <v>1077</v>
      </c>
      <c r="T52" s="70">
        <v>8739.2999999999993</v>
      </c>
    </row>
    <row r="53" spans="1:20" ht="25.5" customHeight="1" x14ac:dyDescent="0.15">
      <c r="A53" s="35" t="s">
        <v>93</v>
      </c>
      <c r="B53" s="75" t="s">
        <v>58</v>
      </c>
      <c r="C53" s="11"/>
      <c r="D53" s="34" t="s">
        <v>1</v>
      </c>
      <c r="E53" s="70">
        <v>8</v>
      </c>
      <c r="F53" s="70">
        <v>5</v>
      </c>
      <c r="G53" s="71">
        <v>3</v>
      </c>
      <c r="H53" s="72">
        <v>1.55</v>
      </c>
      <c r="I53" s="70">
        <v>1</v>
      </c>
      <c r="J53" s="70">
        <v>3</v>
      </c>
      <c r="K53" s="70">
        <v>945</v>
      </c>
      <c r="L53" s="70">
        <v>641</v>
      </c>
      <c r="M53" s="63">
        <f t="shared" si="0"/>
        <v>67.830687830687836</v>
      </c>
      <c r="N53" s="70">
        <v>47994</v>
      </c>
      <c r="O53" s="64">
        <f t="shared" si="1"/>
        <v>19032</v>
      </c>
      <c r="P53" s="70">
        <v>67026</v>
      </c>
      <c r="Q53" s="70">
        <v>0</v>
      </c>
      <c r="R53" s="64">
        <f t="shared" si="2"/>
        <v>327539</v>
      </c>
      <c r="S53" s="70">
        <v>327539</v>
      </c>
      <c r="T53" s="70">
        <v>982617</v>
      </c>
    </row>
    <row r="54" spans="1:20" ht="25.5" customHeight="1" x14ac:dyDescent="0.15">
      <c r="A54" s="35" t="s">
        <v>94</v>
      </c>
      <c r="B54" s="75" t="s">
        <v>58</v>
      </c>
      <c r="C54" s="11"/>
      <c r="D54" s="34" t="s">
        <v>11</v>
      </c>
      <c r="E54" s="70">
        <v>16</v>
      </c>
      <c r="F54" s="70">
        <v>13</v>
      </c>
      <c r="G54" s="71">
        <v>13</v>
      </c>
      <c r="H54" s="72">
        <v>0</v>
      </c>
      <c r="I54" s="70">
        <v>0</v>
      </c>
      <c r="J54" s="70">
        <v>13</v>
      </c>
      <c r="K54" s="70">
        <v>4745</v>
      </c>
      <c r="L54" s="70">
        <v>673</v>
      </c>
      <c r="M54" s="63">
        <f t="shared" si="0"/>
        <v>14.183350895679665</v>
      </c>
      <c r="N54" s="70">
        <v>5566</v>
      </c>
      <c r="O54" s="64">
        <f t="shared" si="1"/>
        <v>8349</v>
      </c>
      <c r="P54" s="70">
        <v>13915</v>
      </c>
      <c r="Q54" s="70">
        <v>0</v>
      </c>
      <c r="R54" s="64">
        <f t="shared" si="2"/>
        <v>1652</v>
      </c>
      <c r="S54" s="70">
        <v>1652</v>
      </c>
      <c r="T54" s="70">
        <v>10485.8</v>
      </c>
    </row>
    <row r="55" spans="1:20" ht="25.5" customHeight="1" x14ac:dyDescent="0.15">
      <c r="A55" s="35" t="s">
        <v>95</v>
      </c>
      <c r="B55" s="75" t="s">
        <v>58</v>
      </c>
      <c r="C55" s="11"/>
      <c r="D55" s="34" t="s">
        <v>1</v>
      </c>
      <c r="E55" s="70">
        <v>8</v>
      </c>
      <c r="F55" s="70">
        <v>6</v>
      </c>
      <c r="G55" s="71">
        <v>5</v>
      </c>
      <c r="H55" s="72">
        <v>12</v>
      </c>
      <c r="I55" s="70">
        <v>3</v>
      </c>
      <c r="J55" s="70">
        <v>5</v>
      </c>
      <c r="K55" s="70">
        <v>1825</v>
      </c>
      <c r="L55" s="70">
        <v>936</v>
      </c>
      <c r="M55" s="63">
        <f t="shared" si="0"/>
        <v>51.287671232876711</v>
      </c>
      <c r="N55" s="70">
        <v>9429</v>
      </c>
      <c r="O55" s="64">
        <f t="shared" si="1"/>
        <v>5891</v>
      </c>
      <c r="P55" s="70">
        <v>15320</v>
      </c>
      <c r="Q55" s="70">
        <v>0</v>
      </c>
      <c r="R55" s="64">
        <f t="shared" si="2"/>
        <v>1451</v>
      </c>
      <c r="S55" s="70">
        <v>1451</v>
      </c>
      <c r="T55" s="70">
        <v>10038</v>
      </c>
    </row>
    <row r="56" spans="1:20" ht="25.5" customHeight="1" x14ac:dyDescent="0.15">
      <c r="A56" s="35" t="s">
        <v>96</v>
      </c>
      <c r="B56" s="75" t="s">
        <v>58</v>
      </c>
      <c r="C56" s="11"/>
      <c r="D56" s="34" t="s">
        <v>11</v>
      </c>
      <c r="E56" s="70">
        <v>28</v>
      </c>
      <c r="F56" s="70">
        <v>21</v>
      </c>
      <c r="G56" s="71">
        <v>6</v>
      </c>
      <c r="H56" s="72">
        <v>0</v>
      </c>
      <c r="I56" s="70">
        <v>0</v>
      </c>
      <c r="J56" s="70">
        <v>6</v>
      </c>
      <c r="K56" s="70">
        <v>1434</v>
      </c>
      <c r="L56" s="70">
        <v>560</v>
      </c>
      <c r="M56" s="63">
        <f t="shared" si="0"/>
        <v>39.051603905160391</v>
      </c>
      <c r="N56" s="70">
        <v>11475</v>
      </c>
      <c r="O56" s="64">
        <f t="shared" si="1"/>
        <v>14759</v>
      </c>
      <c r="P56" s="70">
        <v>26234</v>
      </c>
      <c r="Q56" s="70">
        <v>0</v>
      </c>
      <c r="R56" s="64">
        <f t="shared" si="2"/>
        <v>1762</v>
      </c>
      <c r="S56" s="70">
        <v>1762</v>
      </c>
      <c r="T56" s="70">
        <v>20649.400000000001</v>
      </c>
    </row>
    <row r="57" spans="1:20" ht="25.5" customHeight="1" x14ac:dyDescent="0.15">
      <c r="A57" s="35" t="s">
        <v>97</v>
      </c>
      <c r="B57" s="75" t="s">
        <v>58</v>
      </c>
      <c r="C57" s="11"/>
      <c r="D57" s="34" t="s">
        <v>0</v>
      </c>
      <c r="E57" s="70">
        <v>11</v>
      </c>
      <c r="F57" s="70">
        <v>9</v>
      </c>
      <c r="G57" s="71">
        <v>9</v>
      </c>
      <c r="H57" s="72">
        <v>42.2</v>
      </c>
      <c r="I57" s="70">
        <v>2</v>
      </c>
      <c r="J57" s="70">
        <v>9</v>
      </c>
      <c r="K57" s="70">
        <v>1600</v>
      </c>
      <c r="L57" s="70">
        <v>270</v>
      </c>
      <c r="M57" s="63">
        <f>IF(K57=0,0,L57/K57*100)</f>
        <v>16.875</v>
      </c>
      <c r="N57" s="70">
        <v>32539</v>
      </c>
      <c r="O57" s="64">
        <f>P57-N57</f>
        <v>16391.199999999997</v>
      </c>
      <c r="P57" s="70">
        <v>48930.2</v>
      </c>
      <c r="Q57" s="70">
        <v>6351</v>
      </c>
      <c r="R57" s="64">
        <f>S57-Q57</f>
        <v>0</v>
      </c>
      <c r="S57" s="70">
        <v>6351</v>
      </c>
      <c r="T57" s="70">
        <v>48856.7</v>
      </c>
    </row>
    <row r="58" spans="1:20" ht="25.5" customHeight="1" x14ac:dyDescent="0.15">
      <c r="A58" s="35" t="s">
        <v>97</v>
      </c>
      <c r="B58" s="75" t="s">
        <v>58</v>
      </c>
      <c r="C58" s="11"/>
      <c r="D58" s="34" t="s">
        <v>11</v>
      </c>
      <c r="E58" s="70">
        <v>11</v>
      </c>
      <c r="F58" s="70">
        <v>9</v>
      </c>
      <c r="G58" s="71">
        <v>9</v>
      </c>
      <c r="H58" s="72">
        <v>0</v>
      </c>
      <c r="I58" s="70">
        <v>0</v>
      </c>
      <c r="J58" s="70">
        <v>9</v>
      </c>
      <c r="K58" s="70">
        <v>1600</v>
      </c>
      <c r="L58" s="70">
        <v>127</v>
      </c>
      <c r="M58" s="63">
        <f t="shared" si="0"/>
        <v>7.9375</v>
      </c>
      <c r="N58" s="70">
        <v>4952.8999999999996</v>
      </c>
      <c r="O58" s="64">
        <f t="shared" si="1"/>
        <v>5422.7000000000007</v>
      </c>
      <c r="P58" s="70">
        <v>10375.6</v>
      </c>
      <c r="Q58" s="70">
        <v>0</v>
      </c>
      <c r="R58" s="64">
        <f t="shared" si="2"/>
        <v>657</v>
      </c>
      <c r="S58" s="70">
        <v>657</v>
      </c>
      <c r="T58" s="70">
        <v>10314.9</v>
      </c>
    </row>
    <row r="59" spans="1:20" ht="25.5" customHeight="1" x14ac:dyDescent="0.15">
      <c r="A59" s="35" t="s">
        <v>98</v>
      </c>
      <c r="B59" s="42" t="s">
        <v>99</v>
      </c>
      <c r="C59" s="11"/>
      <c r="D59" s="34" t="s">
        <v>0</v>
      </c>
      <c r="E59" s="70">
        <v>444</v>
      </c>
      <c r="F59" s="70">
        <v>342</v>
      </c>
      <c r="G59" s="71">
        <v>279</v>
      </c>
      <c r="H59" s="72">
        <v>7063</v>
      </c>
      <c r="I59" s="70">
        <v>256</v>
      </c>
      <c r="J59" s="70"/>
      <c r="K59" s="70"/>
      <c r="L59" s="70"/>
      <c r="M59" s="63">
        <f t="shared" si="0"/>
        <v>0</v>
      </c>
      <c r="N59" s="70"/>
      <c r="O59" s="64">
        <f t="shared" si="1"/>
        <v>0</v>
      </c>
      <c r="P59" s="70"/>
      <c r="Q59" s="70"/>
      <c r="R59" s="64">
        <f t="shared" si="2"/>
        <v>0</v>
      </c>
      <c r="S59" s="70"/>
      <c r="T59" s="70"/>
    </row>
    <row r="60" spans="1:20" s="16" customFormat="1" ht="26.65" customHeight="1" x14ac:dyDescent="0.15">
      <c r="A60" s="35" t="s">
        <v>100</v>
      </c>
      <c r="B60" s="42" t="s">
        <v>57</v>
      </c>
      <c r="C60" s="11"/>
      <c r="D60" s="34" t="s">
        <v>0</v>
      </c>
      <c r="E60" s="70">
        <v>5</v>
      </c>
      <c r="F60" s="70">
        <v>3</v>
      </c>
      <c r="G60" s="71">
        <v>1</v>
      </c>
      <c r="H60" s="72">
        <v>21.2</v>
      </c>
      <c r="I60" s="70">
        <v>1</v>
      </c>
      <c r="J60" s="70">
        <v>1</v>
      </c>
      <c r="K60" s="70">
        <v>19</v>
      </c>
      <c r="L60" s="70">
        <v>12</v>
      </c>
      <c r="M60" s="63">
        <f t="shared" si="0"/>
        <v>63.157894736842103</v>
      </c>
      <c r="N60" s="70">
        <v>1017.6</v>
      </c>
      <c r="O60" s="64">
        <f t="shared" si="1"/>
        <v>0</v>
      </c>
      <c r="P60" s="70">
        <v>1017.6</v>
      </c>
      <c r="Q60" s="70">
        <v>807</v>
      </c>
      <c r="R60" s="64">
        <f t="shared" si="2"/>
        <v>0</v>
      </c>
      <c r="S60" s="70">
        <v>807</v>
      </c>
      <c r="T60" s="70">
        <v>17108.400000000001</v>
      </c>
    </row>
    <row r="61" spans="1:20" s="16" customFormat="1" ht="26.65" customHeight="1" x14ac:dyDescent="0.15">
      <c r="A61" s="35" t="s">
        <v>101</v>
      </c>
      <c r="B61" s="42" t="s">
        <v>58</v>
      </c>
      <c r="C61" s="11" t="s">
        <v>59</v>
      </c>
      <c r="D61" s="34" t="s">
        <v>11</v>
      </c>
      <c r="E61" s="70">
        <v>6</v>
      </c>
      <c r="F61" s="70">
        <v>4</v>
      </c>
      <c r="G61" s="71">
        <v>3</v>
      </c>
      <c r="H61" s="72">
        <v>0</v>
      </c>
      <c r="I61" s="70">
        <v>0</v>
      </c>
      <c r="J61" s="70">
        <v>3</v>
      </c>
      <c r="K61" s="70">
        <v>1433</v>
      </c>
      <c r="L61" s="70">
        <v>0</v>
      </c>
      <c r="M61" s="63">
        <f t="shared" si="0"/>
        <v>0</v>
      </c>
      <c r="N61" s="70">
        <v>0</v>
      </c>
      <c r="O61" s="64">
        <f t="shared" si="1"/>
        <v>0</v>
      </c>
      <c r="P61" s="70">
        <v>0</v>
      </c>
      <c r="Q61" s="70">
        <v>0</v>
      </c>
      <c r="R61" s="64">
        <f t="shared" si="2"/>
        <v>0</v>
      </c>
      <c r="S61" s="70">
        <v>0</v>
      </c>
      <c r="T61" s="70">
        <v>0</v>
      </c>
    </row>
    <row r="62" spans="1:20" s="16" customFormat="1" ht="26.65" customHeight="1" x14ac:dyDescent="0.15">
      <c r="A62" s="35" t="s">
        <v>102</v>
      </c>
      <c r="B62" s="42" t="s">
        <v>58</v>
      </c>
      <c r="C62" s="11" t="s">
        <v>59</v>
      </c>
      <c r="D62" s="34" t="s">
        <v>0</v>
      </c>
      <c r="E62" s="70">
        <v>7</v>
      </c>
      <c r="F62" s="70">
        <v>5</v>
      </c>
      <c r="G62" s="71">
        <v>4</v>
      </c>
      <c r="H62" s="72">
        <v>11.6</v>
      </c>
      <c r="I62" s="70">
        <v>1</v>
      </c>
      <c r="J62" s="70">
        <v>4</v>
      </c>
      <c r="K62" s="70">
        <v>1460</v>
      </c>
      <c r="L62" s="70">
        <v>232</v>
      </c>
      <c r="M62" s="63">
        <f t="shared" si="0"/>
        <v>15.890410958904111</v>
      </c>
      <c r="N62" s="70">
        <v>3074</v>
      </c>
      <c r="O62" s="64">
        <f t="shared" si="1"/>
        <v>3551</v>
      </c>
      <c r="P62" s="70">
        <v>6625</v>
      </c>
      <c r="Q62" s="70">
        <v>0</v>
      </c>
      <c r="R62" s="64">
        <f t="shared" si="2"/>
        <v>308</v>
      </c>
      <c r="S62" s="70">
        <v>308</v>
      </c>
      <c r="T62" s="70">
        <v>6622</v>
      </c>
    </row>
    <row r="63" spans="1:20" s="16" customFormat="1" ht="26.65" customHeight="1" x14ac:dyDescent="0.15">
      <c r="A63" s="35" t="s">
        <v>103</v>
      </c>
      <c r="B63" s="42" t="s">
        <v>58</v>
      </c>
      <c r="C63" s="11" t="s">
        <v>59</v>
      </c>
      <c r="D63" s="34" t="s">
        <v>0</v>
      </c>
      <c r="E63" s="70">
        <v>14</v>
      </c>
      <c r="F63" s="70">
        <v>13</v>
      </c>
      <c r="G63" s="71">
        <v>5</v>
      </c>
      <c r="H63" s="72">
        <v>85.4</v>
      </c>
      <c r="I63" s="70">
        <v>4</v>
      </c>
      <c r="J63" s="70">
        <v>5</v>
      </c>
      <c r="K63" s="70">
        <v>1825</v>
      </c>
      <c r="L63" s="70">
        <v>729</v>
      </c>
      <c r="M63" s="63">
        <f>IF(K63=0,0,L63/K63*100)</f>
        <v>39.945205479452056</v>
      </c>
      <c r="N63" s="70">
        <v>92309</v>
      </c>
      <c r="O63" s="64">
        <f>P63-N63</f>
        <v>54213</v>
      </c>
      <c r="P63" s="70">
        <v>146522</v>
      </c>
      <c r="Q63" s="70">
        <v>0</v>
      </c>
      <c r="R63" s="64">
        <f>S63-Q63</f>
        <v>12650</v>
      </c>
      <c r="S63" s="70">
        <v>12650</v>
      </c>
      <c r="T63" s="70">
        <v>92266.3</v>
      </c>
    </row>
    <row r="64" spans="1:20" s="16" customFormat="1" ht="26.65" customHeight="1" x14ac:dyDescent="0.15">
      <c r="A64" s="35" t="s">
        <v>103</v>
      </c>
      <c r="B64" s="42" t="s">
        <v>58</v>
      </c>
      <c r="C64" s="11"/>
      <c r="D64" s="34" t="s">
        <v>11</v>
      </c>
      <c r="E64" s="70">
        <v>18</v>
      </c>
      <c r="F64" s="70">
        <v>16</v>
      </c>
      <c r="G64" s="71">
        <v>14</v>
      </c>
      <c r="H64" s="72">
        <v>0</v>
      </c>
      <c r="I64" s="70">
        <v>0</v>
      </c>
      <c r="J64" s="70">
        <v>14</v>
      </c>
      <c r="K64" s="70">
        <v>5475</v>
      </c>
      <c r="L64" s="70">
        <v>1222</v>
      </c>
      <c r="M64" s="63">
        <f t="shared" si="0"/>
        <v>22.319634703196346</v>
      </c>
      <c r="N64" s="70">
        <v>16011</v>
      </c>
      <c r="O64" s="64">
        <f t="shared" si="1"/>
        <v>25454</v>
      </c>
      <c r="P64" s="70">
        <v>41465</v>
      </c>
      <c r="Q64" s="70">
        <v>0</v>
      </c>
      <c r="R64" s="64">
        <f t="shared" si="2"/>
        <v>2021</v>
      </c>
      <c r="S64" s="70">
        <v>2021</v>
      </c>
      <c r="T64" s="70">
        <v>15940.8</v>
      </c>
    </row>
    <row r="65" spans="1:20" s="16" customFormat="1" ht="26.65" customHeight="1" x14ac:dyDescent="0.15">
      <c r="A65" s="35" t="s">
        <v>104</v>
      </c>
      <c r="B65" s="42" t="s">
        <v>58</v>
      </c>
      <c r="C65" s="11" t="s">
        <v>59</v>
      </c>
      <c r="D65" s="34" t="s">
        <v>0</v>
      </c>
      <c r="E65" s="70">
        <v>31</v>
      </c>
      <c r="F65" s="70">
        <v>26</v>
      </c>
      <c r="G65" s="71">
        <v>21</v>
      </c>
      <c r="H65" s="72">
        <v>73.5</v>
      </c>
      <c r="I65" s="70">
        <v>5</v>
      </c>
      <c r="J65" s="70">
        <v>21</v>
      </c>
      <c r="K65" s="70">
        <v>7595</v>
      </c>
      <c r="L65" s="70">
        <v>539</v>
      </c>
      <c r="M65" s="63">
        <f>IF(K65=0,0,L65/K65*100)</f>
        <v>7.096774193548387</v>
      </c>
      <c r="N65" s="70">
        <v>14090</v>
      </c>
      <c r="O65" s="64">
        <f>P65-N65</f>
        <v>0</v>
      </c>
      <c r="P65" s="70">
        <v>14090</v>
      </c>
      <c r="Q65" s="70">
        <v>0</v>
      </c>
      <c r="R65" s="64">
        <f>S65-Q65</f>
        <v>2438</v>
      </c>
      <c r="S65" s="70">
        <v>2438</v>
      </c>
      <c r="T65" s="70">
        <v>9744</v>
      </c>
    </row>
    <row r="66" spans="1:20" ht="26.65" customHeight="1" x14ac:dyDescent="0.15">
      <c r="A66" s="35" t="s">
        <v>104</v>
      </c>
      <c r="B66" s="42" t="s">
        <v>58</v>
      </c>
      <c r="C66" s="11"/>
      <c r="D66" s="34" t="s">
        <v>11</v>
      </c>
      <c r="E66" s="70">
        <v>31</v>
      </c>
      <c r="F66" s="70">
        <v>26</v>
      </c>
      <c r="G66" s="71">
        <v>21</v>
      </c>
      <c r="H66" s="72">
        <v>0</v>
      </c>
      <c r="I66" s="70">
        <v>0</v>
      </c>
      <c r="J66" s="70">
        <v>21</v>
      </c>
      <c r="K66" s="70">
        <v>7595</v>
      </c>
      <c r="L66" s="70">
        <v>318</v>
      </c>
      <c r="M66" s="63">
        <f t="shared" si="0"/>
        <v>4.1869651086240944</v>
      </c>
      <c r="N66" s="70">
        <v>11240</v>
      </c>
      <c r="O66" s="64">
        <f t="shared" si="1"/>
        <v>12910</v>
      </c>
      <c r="P66" s="70">
        <v>24150</v>
      </c>
      <c r="Q66" s="70">
        <v>0</v>
      </c>
      <c r="R66" s="64">
        <f t="shared" si="2"/>
        <v>747</v>
      </c>
      <c r="S66" s="70">
        <v>747</v>
      </c>
      <c r="T66" s="70">
        <v>25590</v>
      </c>
    </row>
    <row r="67" spans="1:20" ht="26.65" customHeight="1" x14ac:dyDescent="0.15">
      <c r="A67" s="35" t="s">
        <v>105</v>
      </c>
      <c r="B67" s="42" t="s">
        <v>58</v>
      </c>
      <c r="C67" s="11"/>
      <c r="D67" s="34" t="s">
        <v>1</v>
      </c>
      <c r="E67" s="70">
        <v>36</v>
      </c>
      <c r="F67" s="70">
        <v>28</v>
      </c>
      <c r="G67" s="71">
        <v>12</v>
      </c>
      <c r="H67" s="72">
        <v>636.4</v>
      </c>
      <c r="I67" s="70">
        <v>13</v>
      </c>
      <c r="J67" s="70">
        <v>12</v>
      </c>
      <c r="K67" s="70">
        <v>4380</v>
      </c>
      <c r="L67" s="70">
        <v>59</v>
      </c>
      <c r="M67" s="63">
        <f>IF(K67=0,0,L67/K67*100)</f>
        <v>1.3470319634703196</v>
      </c>
      <c r="N67" s="70">
        <v>3074</v>
      </c>
      <c r="O67" s="64">
        <f>P67-N67</f>
        <v>46</v>
      </c>
      <c r="P67" s="70">
        <v>3120</v>
      </c>
      <c r="Q67" s="70">
        <v>0</v>
      </c>
      <c r="R67" s="64">
        <f>S67-Q67</f>
        <v>132</v>
      </c>
      <c r="S67" s="70">
        <v>132</v>
      </c>
      <c r="T67" s="70">
        <v>3014.5</v>
      </c>
    </row>
    <row r="68" spans="1:20" ht="26.65" customHeight="1" x14ac:dyDescent="0.15">
      <c r="A68" s="35" t="s">
        <v>105</v>
      </c>
      <c r="B68" s="42" t="s">
        <v>58</v>
      </c>
      <c r="C68" s="11" t="s">
        <v>59</v>
      </c>
      <c r="D68" s="34" t="s">
        <v>11</v>
      </c>
      <c r="E68" s="70">
        <v>36</v>
      </c>
      <c r="F68" s="70">
        <v>28</v>
      </c>
      <c r="G68" s="71">
        <v>2</v>
      </c>
      <c r="H68" s="72">
        <v>0</v>
      </c>
      <c r="I68" s="70">
        <v>0</v>
      </c>
      <c r="J68" s="70">
        <v>2</v>
      </c>
      <c r="K68" s="70">
        <v>486</v>
      </c>
      <c r="L68" s="70">
        <v>135</v>
      </c>
      <c r="M68" s="63">
        <f t="shared" si="0"/>
        <v>27.777777777777779</v>
      </c>
      <c r="N68" s="70">
        <v>2098</v>
      </c>
      <c r="O68" s="64">
        <f t="shared" si="1"/>
        <v>2112</v>
      </c>
      <c r="P68" s="70">
        <v>4210</v>
      </c>
      <c r="Q68" s="70">
        <v>0</v>
      </c>
      <c r="R68" s="64">
        <f t="shared" si="2"/>
        <v>275</v>
      </c>
      <c r="S68" s="70">
        <v>275</v>
      </c>
      <c r="T68" s="70">
        <v>2090</v>
      </c>
    </row>
    <row r="69" spans="1:20" ht="26.65" customHeight="1" x14ac:dyDescent="0.15">
      <c r="A69" s="35" t="s">
        <v>106</v>
      </c>
      <c r="B69" s="42" t="s">
        <v>58</v>
      </c>
      <c r="C69" s="11" t="s">
        <v>59</v>
      </c>
      <c r="D69" s="34" t="s">
        <v>11</v>
      </c>
      <c r="E69" s="70">
        <v>9</v>
      </c>
      <c r="F69" s="70">
        <v>5</v>
      </c>
      <c r="G69" s="71">
        <v>1</v>
      </c>
      <c r="H69" s="72">
        <v>0</v>
      </c>
      <c r="I69" s="70">
        <v>0</v>
      </c>
      <c r="J69" s="70">
        <v>1</v>
      </c>
      <c r="K69" s="70">
        <v>366</v>
      </c>
      <c r="L69" s="70">
        <v>360</v>
      </c>
      <c r="M69" s="63">
        <f t="shared" si="0"/>
        <v>98.360655737704917</v>
      </c>
      <c r="N69" s="70">
        <v>23793</v>
      </c>
      <c r="O69" s="64">
        <f t="shared" si="1"/>
        <v>29081</v>
      </c>
      <c r="P69" s="70">
        <v>52874</v>
      </c>
      <c r="Q69" s="70">
        <v>0</v>
      </c>
      <c r="R69" s="64">
        <f t="shared" si="2"/>
        <v>7142</v>
      </c>
      <c r="S69" s="70">
        <v>7142</v>
      </c>
      <c r="T69" s="70">
        <v>21426</v>
      </c>
    </row>
    <row r="70" spans="1:20" ht="26.65" customHeight="1" x14ac:dyDescent="0.15">
      <c r="A70" s="35" t="s">
        <v>107</v>
      </c>
      <c r="B70" s="42" t="s">
        <v>58</v>
      </c>
      <c r="C70" s="11" t="s">
        <v>59</v>
      </c>
      <c r="D70" s="34" t="s">
        <v>11</v>
      </c>
      <c r="E70" s="70">
        <v>5</v>
      </c>
      <c r="F70" s="70">
        <v>5</v>
      </c>
      <c r="G70" s="71">
        <v>5</v>
      </c>
      <c r="H70" s="72">
        <v>0</v>
      </c>
      <c r="I70" s="70">
        <v>0</v>
      </c>
      <c r="J70" s="70">
        <v>5</v>
      </c>
      <c r="K70" s="70">
        <v>1825</v>
      </c>
      <c r="L70" s="70">
        <v>360</v>
      </c>
      <c r="M70" s="63">
        <f t="shared" si="0"/>
        <v>19.726027397260275</v>
      </c>
      <c r="N70" s="70">
        <v>14102</v>
      </c>
      <c r="O70" s="64">
        <f t="shared" si="1"/>
        <v>28634</v>
      </c>
      <c r="P70" s="70">
        <v>42736</v>
      </c>
      <c r="Q70" s="70">
        <v>0</v>
      </c>
      <c r="R70" s="64">
        <f t="shared" si="2"/>
        <v>7050</v>
      </c>
      <c r="S70" s="70">
        <v>7050</v>
      </c>
      <c r="T70" s="70">
        <v>38775</v>
      </c>
    </row>
    <row r="71" spans="1:20" ht="26.65" customHeight="1" x14ac:dyDescent="0.15">
      <c r="A71" s="35" t="s">
        <v>108</v>
      </c>
      <c r="B71" s="42" t="s">
        <v>58</v>
      </c>
      <c r="C71" s="11" t="s">
        <v>59</v>
      </c>
      <c r="D71" s="34" t="s">
        <v>11</v>
      </c>
      <c r="E71" s="70">
        <v>3</v>
      </c>
      <c r="F71" s="70">
        <v>3</v>
      </c>
      <c r="G71" s="71">
        <v>4</v>
      </c>
      <c r="H71" s="72">
        <v>0</v>
      </c>
      <c r="I71" s="70">
        <v>0</v>
      </c>
      <c r="J71" s="70">
        <v>4</v>
      </c>
      <c r="K71" s="70">
        <v>1464</v>
      </c>
      <c r="L71" s="70">
        <v>870</v>
      </c>
      <c r="M71" s="63">
        <f t="shared" ref="M71:M77" si="3">IF(K71=0,0,L71/K71*100)</f>
        <v>59.426229508196727</v>
      </c>
      <c r="N71" s="70">
        <v>12812</v>
      </c>
      <c r="O71" s="64">
        <f t="shared" ref="O71:O77" si="4">P71-N71</f>
        <v>19218</v>
      </c>
      <c r="P71" s="70">
        <v>32030</v>
      </c>
      <c r="Q71" s="70">
        <v>0</v>
      </c>
      <c r="R71" s="64">
        <f t="shared" ref="R71:R77" si="5">S71-Q71</f>
        <v>2714</v>
      </c>
      <c r="S71" s="70">
        <v>2714</v>
      </c>
      <c r="T71" s="70">
        <v>32568</v>
      </c>
    </row>
    <row r="72" spans="1:20" ht="26.65" customHeight="1" x14ac:dyDescent="0.15">
      <c r="A72" s="35" t="s">
        <v>109</v>
      </c>
      <c r="B72" s="42" t="s">
        <v>58</v>
      </c>
      <c r="C72" s="11" t="s">
        <v>59</v>
      </c>
      <c r="D72" s="34" t="s">
        <v>11</v>
      </c>
      <c r="E72" s="70">
        <v>1</v>
      </c>
      <c r="F72" s="70">
        <v>1</v>
      </c>
      <c r="G72" s="71">
        <v>2</v>
      </c>
      <c r="H72" s="72">
        <v>0</v>
      </c>
      <c r="I72" s="70">
        <v>0</v>
      </c>
      <c r="J72" s="70">
        <v>2</v>
      </c>
      <c r="K72" s="70">
        <v>366</v>
      </c>
      <c r="L72" s="70">
        <v>315</v>
      </c>
      <c r="M72" s="63">
        <f t="shared" si="3"/>
        <v>86.065573770491795</v>
      </c>
      <c r="N72" s="70">
        <v>8703</v>
      </c>
      <c r="O72" s="64">
        <f t="shared" si="4"/>
        <v>17406.5</v>
      </c>
      <c r="P72" s="70">
        <v>26109.5</v>
      </c>
      <c r="Q72" s="70">
        <v>0</v>
      </c>
      <c r="R72" s="64">
        <f t="shared" si="5"/>
        <v>2293</v>
      </c>
      <c r="S72" s="70">
        <v>2293</v>
      </c>
      <c r="T72" s="70">
        <v>25910.9</v>
      </c>
    </row>
    <row r="73" spans="1:20" ht="26.65" customHeight="1" x14ac:dyDescent="0.15">
      <c r="A73" s="35" t="s">
        <v>110</v>
      </c>
      <c r="B73" s="42" t="s">
        <v>58</v>
      </c>
      <c r="C73" s="11"/>
      <c r="D73" s="34" t="s">
        <v>11</v>
      </c>
      <c r="E73" s="70">
        <v>12</v>
      </c>
      <c r="F73" s="70">
        <v>9</v>
      </c>
      <c r="G73" s="71">
        <v>9</v>
      </c>
      <c r="H73" s="72">
        <v>0</v>
      </c>
      <c r="I73" s="70">
        <v>0</v>
      </c>
      <c r="J73" s="70">
        <v>9</v>
      </c>
      <c r="K73" s="70">
        <v>3294</v>
      </c>
      <c r="L73" s="70">
        <v>365</v>
      </c>
      <c r="M73" s="63">
        <f t="shared" si="3"/>
        <v>11.080752884031572</v>
      </c>
      <c r="N73" s="70">
        <v>11281</v>
      </c>
      <c r="O73" s="64">
        <f t="shared" si="4"/>
        <v>22562.199999999997</v>
      </c>
      <c r="P73" s="70">
        <v>33843.199999999997</v>
      </c>
      <c r="Q73" s="70">
        <v>0</v>
      </c>
      <c r="R73" s="64">
        <f t="shared" si="5"/>
        <v>2861</v>
      </c>
      <c r="S73" s="70">
        <v>2861</v>
      </c>
      <c r="T73" s="70">
        <v>33759.800000000003</v>
      </c>
    </row>
    <row r="74" spans="1:20" ht="26.65" customHeight="1" x14ac:dyDescent="0.15">
      <c r="A74" s="35" t="s">
        <v>111</v>
      </c>
      <c r="B74" s="42" t="s">
        <v>58</v>
      </c>
      <c r="C74" s="11" t="s">
        <v>59</v>
      </c>
      <c r="D74" s="34" t="s">
        <v>11</v>
      </c>
      <c r="E74" s="70">
        <v>7</v>
      </c>
      <c r="F74" s="70">
        <v>6</v>
      </c>
      <c r="G74" s="71">
        <v>4</v>
      </c>
      <c r="H74" s="72">
        <v>0</v>
      </c>
      <c r="I74" s="70">
        <v>0</v>
      </c>
      <c r="J74" s="70">
        <v>4</v>
      </c>
      <c r="K74" s="70">
        <v>1460</v>
      </c>
      <c r="L74" s="70">
        <v>942</v>
      </c>
      <c r="M74" s="63">
        <f t="shared" si="3"/>
        <v>64.520547945205479</v>
      </c>
      <c r="N74" s="70">
        <v>77359</v>
      </c>
      <c r="O74" s="64">
        <f t="shared" si="4"/>
        <v>19442</v>
      </c>
      <c r="P74" s="70">
        <v>96801</v>
      </c>
      <c r="Q74" s="70">
        <v>0</v>
      </c>
      <c r="R74" s="64">
        <f t="shared" si="5"/>
        <v>7876</v>
      </c>
      <c r="S74" s="70">
        <v>7876</v>
      </c>
      <c r="T74" s="70">
        <v>79465</v>
      </c>
    </row>
    <row r="75" spans="1:20" ht="26.65" customHeight="1" x14ac:dyDescent="0.15">
      <c r="A75" s="35" t="s">
        <v>112</v>
      </c>
      <c r="B75" s="42" t="s">
        <v>58</v>
      </c>
      <c r="C75" s="11"/>
      <c r="D75" s="34" t="s">
        <v>11</v>
      </c>
      <c r="E75" s="70">
        <v>32</v>
      </c>
      <c r="F75" s="70">
        <v>27</v>
      </c>
      <c r="G75" s="71">
        <v>22</v>
      </c>
      <c r="H75" s="72">
        <v>0</v>
      </c>
      <c r="I75" s="70">
        <v>0</v>
      </c>
      <c r="J75" s="70">
        <v>22</v>
      </c>
      <c r="K75" s="70">
        <v>8052</v>
      </c>
      <c r="L75" s="70">
        <v>1437</v>
      </c>
      <c r="M75" s="63">
        <f t="shared" si="3"/>
        <v>17.84649776453055</v>
      </c>
      <c r="N75" s="70">
        <v>39869</v>
      </c>
      <c r="O75" s="64">
        <f t="shared" si="4"/>
        <v>20991</v>
      </c>
      <c r="P75" s="70">
        <v>60860</v>
      </c>
      <c r="Q75" s="70">
        <v>0</v>
      </c>
      <c r="R75" s="64">
        <f t="shared" si="5"/>
        <v>5321</v>
      </c>
      <c r="S75" s="70">
        <v>5321</v>
      </c>
      <c r="T75" s="70">
        <v>39869</v>
      </c>
    </row>
    <row r="76" spans="1:20" ht="26.65" customHeight="1" x14ac:dyDescent="0.15">
      <c r="A76" s="35" t="s">
        <v>113</v>
      </c>
      <c r="B76" s="42" t="s">
        <v>58</v>
      </c>
      <c r="C76" s="11" t="s">
        <v>47</v>
      </c>
      <c r="D76" s="34" t="s">
        <v>0</v>
      </c>
      <c r="E76" s="70">
        <v>9</v>
      </c>
      <c r="F76" s="70">
        <v>6</v>
      </c>
      <c r="G76" s="71">
        <v>3</v>
      </c>
      <c r="H76" s="72">
        <v>32.299999999999997</v>
      </c>
      <c r="I76" s="70">
        <v>2</v>
      </c>
      <c r="J76" s="70">
        <v>3</v>
      </c>
      <c r="K76" s="70">
        <v>1098</v>
      </c>
      <c r="L76" s="70">
        <v>516</v>
      </c>
      <c r="M76" s="12">
        <f t="shared" si="3"/>
        <v>46.994535519125684</v>
      </c>
      <c r="N76" s="70">
        <v>86409</v>
      </c>
      <c r="O76" s="13">
        <f t="shared" si="4"/>
        <v>16192</v>
      </c>
      <c r="P76" s="70">
        <v>102601</v>
      </c>
      <c r="Q76" s="70">
        <v>0</v>
      </c>
      <c r="R76" s="13">
        <f t="shared" si="5"/>
        <v>13925</v>
      </c>
      <c r="S76" s="70">
        <v>13925</v>
      </c>
      <c r="T76" s="70">
        <v>101921.9</v>
      </c>
    </row>
    <row r="77" spans="1:20" ht="26.65" customHeight="1" x14ac:dyDescent="0.15">
      <c r="A77" s="35" t="s">
        <v>114</v>
      </c>
      <c r="B77" s="42" t="s">
        <v>58</v>
      </c>
      <c r="C77" s="11"/>
      <c r="D77" s="34" t="s">
        <v>0</v>
      </c>
      <c r="E77" s="70">
        <v>0</v>
      </c>
      <c r="F77" s="70">
        <v>0</v>
      </c>
      <c r="G77" s="71">
        <v>0</v>
      </c>
      <c r="H77" s="72">
        <v>0</v>
      </c>
      <c r="I77" s="70">
        <v>0</v>
      </c>
      <c r="J77" s="70">
        <v>0</v>
      </c>
      <c r="K77" s="70">
        <v>0</v>
      </c>
      <c r="L77" s="70">
        <v>0</v>
      </c>
      <c r="M77" s="12">
        <f t="shared" si="3"/>
        <v>0</v>
      </c>
      <c r="N77" s="70">
        <v>0</v>
      </c>
      <c r="O77" s="13">
        <f t="shared" si="4"/>
        <v>0</v>
      </c>
      <c r="P77" s="70">
        <v>0</v>
      </c>
      <c r="Q77" s="70">
        <v>0</v>
      </c>
      <c r="R77" s="13">
        <f t="shared" si="5"/>
        <v>0</v>
      </c>
      <c r="S77" s="70">
        <v>0</v>
      </c>
      <c r="T77" s="70">
        <v>0</v>
      </c>
    </row>
    <row r="78" spans="1:20" ht="26.65" customHeight="1" thickBot="1" x14ac:dyDescent="0.2">
      <c r="A78" s="33"/>
      <c r="B78" s="65"/>
      <c r="C78" s="66"/>
      <c r="D78" s="67"/>
      <c r="E78" s="68"/>
      <c r="F78" s="68"/>
      <c r="G78" s="68"/>
      <c r="H78" s="69"/>
      <c r="I78" s="68"/>
      <c r="J78" s="2"/>
      <c r="K78" s="2"/>
      <c r="L78" s="2"/>
      <c r="M78" s="3">
        <f t="shared" ref="M78" si="6">IF(K78=0,0,L78/K78*100)</f>
        <v>0</v>
      </c>
      <c r="N78" s="2"/>
      <c r="O78" s="4">
        <f t="shared" ref="O78:O84" si="7">P78-N78</f>
        <v>0</v>
      </c>
      <c r="P78" s="2"/>
      <c r="Q78" s="2"/>
      <c r="R78" s="4">
        <f t="shared" ref="R78:R84" si="8">S78-Q78</f>
        <v>0</v>
      </c>
      <c r="S78" s="2"/>
      <c r="T78" s="2"/>
    </row>
    <row r="79" spans="1:20" ht="18" customHeight="1" thickTop="1" x14ac:dyDescent="0.15">
      <c r="A79" s="98" t="s">
        <v>12</v>
      </c>
      <c r="B79" s="38" t="s">
        <v>29</v>
      </c>
      <c r="C79" s="23" t="s">
        <v>25</v>
      </c>
      <c r="D79" s="105">
        <f>COUNTIF($D$7:$D$78,"路線定期")</f>
        <v>19</v>
      </c>
      <c r="E79" s="36">
        <f>SUMIF($D$7:$D$78,"路線定期",$E$7:$E$78)</f>
        <v>1200</v>
      </c>
      <c r="F79" s="14">
        <f>SUMIF($D$7:$D$78,"路線定期",$F$7:$F$78)</f>
        <v>830</v>
      </c>
      <c r="G79" s="14">
        <f>SUMIF($D$7:$D$78,"路線定期",$G$7:$G$78)</f>
        <v>661</v>
      </c>
      <c r="H79" s="15">
        <f>SUMIF($D$7:$D$78,"路線定期",$H$7:$H$78)</f>
        <v>13170.099999999999</v>
      </c>
      <c r="I79" s="14">
        <f>SUMIF($D$7:$D$78,"路線定期",$I$7:$I$78)</f>
        <v>472</v>
      </c>
      <c r="J79" s="14">
        <f>SUMIF($D$7:$D$78,"路線定期",$J$7:$J$78)</f>
        <v>382</v>
      </c>
      <c r="K79" s="14">
        <f>SUMIF($D$7:$D$78,"路線定期",$K$7:$K$78)</f>
        <v>139196</v>
      </c>
      <c r="L79" s="14">
        <f>SUMIF($D$7:$D$78,"路線定期",$L$7:$L$78)</f>
        <v>70196</v>
      </c>
      <c r="M79" s="15">
        <f t="shared" ref="M79:M84" si="9">IF(K79=0,0,L79/K79*100)</f>
        <v>50.429610046265694</v>
      </c>
      <c r="N79" s="14">
        <f>SUMIF($D$7:$D$78,"路線定期",$N$7:$N$78)</f>
        <v>10405723</v>
      </c>
      <c r="O79" s="14">
        <f t="shared" si="7"/>
        <v>1830043.2999999989</v>
      </c>
      <c r="P79" s="14">
        <f>SUMIF($D$7:$D$78,"路線定期",$P$7:$P$78)</f>
        <v>12235766.299999999</v>
      </c>
      <c r="Q79" s="14">
        <f>SUMIF($D$7:$D$78,"路線定期",$Q$7:$Q$78)</f>
        <v>2608381</v>
      </c>
      <c r="R79" s="14">
        <f t="shared" si="8"/>
        <v>5689524</v>
      </c>
      <c r="S79" s="14">
        <f>SUMIF($D$7:$D$78,"路線定期",$S$7:$S$78)</f>
        <v>8297905</v>
      </c>
      <c r="T79" s="14">
        <f>SUMIF($D$7:$D$78,"路線定期",$T$7:$T$78)</f>
        <v>104429811.99999999</v>
      </c>
    </row>
    <row r="80" spans="1:20" ht="18" customHeight="1" x14ac:dyDescent="0.15">
      <c r="A80" s="99"/>
      <c r="B80" s="40">
        <f>AC5</f>
        <v>17</v>
      </c>
      <c r="C80" s="57">
        <f>AS5</f>
        <v>4</v>
      </c>
      <c r="D80" s="106"/>
      <c r="E80" s="26">
        <f>BM5</f>
        <v>61</v>
      </c>
      <c r="F80" s="26">
        <f>BY5</f>
        <v>50</v>
      </c>
      <c r="G80" s="26">
        <f>CK5</f>
        <v>33</v>
      </c>
      <c r="H80" s="24">
        <f>CW5</f>
        <v>202.8</v>
      </c>
      <c r="I80" s="26">
        <f>DE5</f>
        <v>12</v>
      </c>
      <c r="J80" s="26">
        <f>DM5</f>
        <v>33</v>
      </c>
      <c r="K80" s="26">
        <f>DY5</f>
        <v>11978</v>
      </c>
      <c r="L80" s="26">
        <f>EK5</f>
        <v>2016</v>
      </c>
      <c r="M80" s="24">
        <f t="shared" si="9"/>
        <v>16.830856570379026</v>
      </c>
      <c r="N80" s="26">
        <f>EW5</f>
        <v>195882</v>
      </c>
      <c r="O80" s="26">
        <f t="shared" si="7"/>
        <v>73956</v>
      </c>
      <c r="P80" s="26">
        <f>FI5</f>
        <v>269838</v>
      </c>
      <c r="Q80" s="26">
        <f>FU5</f>
        <v>0</v>
      </c>
      <c r="R80" s="26">
        <f t="shared" si="8"/>
        <v>29321</v>
      </c>
      <c r="S80" s="26">
        <f>GG5</f>
        <v>29321</v>
      </c>
      <c r="T80" s="26">
        <f>GS5</f>
        <v>210554.2</v>
      </c>
    </row>
    <row r="81" spans="1:20" ht="18" customHeight="1" x14ac:dyDescent="0.15">
      <c r="A81" s="99"/>
      <c r="B81" s="32" t="s">
        <v>29</v>
      </c>
      <c r="C81" s="20" t="s">
        <v>46</v>
      </c>
      <c r="D81" s="111">
        <f>COUNTIF($D$7:$D$78,"路線不定期")</f>
        <v>12</v>
      </c>
      <c r="E81" s="37">
        <f>SUMIF($D$7:$D$78,"路線不定期",$E$7:$E$78)</f>
        <v>221</v>
      </c>
      <c r="F81" s="17">
        <f>SUMIF($D$7:$D$78,"路線不定期",$F$7:$F$78)</f>
        <v>128</v>
      </c>
      <c r="G81" s="17">
        <f>SUMIF($D$7:$D$78,"路線不定期",$G$7:$G$78)</f>
        <v>101</v>
      </c>
      <c r="H81" s="18">
        <f>SUMIF($D$7:$D$78,"路線不定期",$H$7:$H$78)</f>
        <v>1055.9000000000001</v>
      </c>
      <c r="I81" s="17">
        <f>SUMIF($D$7:$D$78,"路線不定期",$I$7:$I$78)</f>
        <v>40</v>
      </c>
      <c r="J81" s="17">
        <f>SUMIF($D$7:$D$78,"路線不定期",$J$7:$J$78)</f>
        <v>101</v>
      </c>
      <c r="K81" s="17">
        <f>SUMIF($D$7:$D$78,"路線不定期",$K$7:$K$78)</f>
        <v>32628</v>
      </c>
      <c r="L81" s="17">
        <f>SUMIF($D$7:$D$78,"路線不定期",$L$7:$L$78)</f>
        <v>4917</v>
      </c>
      <c r="M81" s="18">
        <f t="shared" si="9"/>
        <v>15.069878631849946</v>
      </c>
      <c r="N81" s="17">
        <f>SUMIF($D$7:$D$78,"路線不定期",$N$7:$N$78)</f>
        <v>289338.59999999998</v>
      </c>
      <c r="O81" s="17">
        <f t="shared" si="7"/>
        <v>92694.799999999988</v>
      </c>
      <c r="P81" s="17">
        <f>SUMIF($D$7:$D$78,"路線不定期",$P$7:$P$78)</f>
        <v>382033.39999999997</v>
      </c>
      <c r="Q81" s="17">
        <f>SUMIF($D$7:$D$78,"路線不定期",$Q$7:$Q$78)</f>
        <v>1065</v>
      </c>
      <c r="R81" s="17">
        <f t="shared" si="8"/>
        <v>372037</v>
      </c>
      <c r="S81" s="17">
        <f>SUMIF($D$7:$D$78,"路線不定期",$S$7:$S$78)</f>
        <v>373102</v>
      </c>
      <c r="T81" s="17">
        <f>SUMIF($D$7:$D$78,"路線不定期",$T$7:$T$78)</f>
        <v>1338412.8</v>
      </c>
    </row>
    <row r="82" spans="1:20" ht="18" customHeight="1" x14ac:dyDescent="0.15">
      <c r="A82" s="99"/>
      <c r="B82" s="19">
        <f>AG5</f>
        <v>12</v>
      </c>
      <c r="C82" s="57">
        <f>BA5</f>
        <v>0</v>
      </c>
      <c r="D82" s="112"/>
      <c r="E82" s="26">
        <f>BQ5</f>
        <v>0</v>
      </c>
      <c r="F82" s="26">
        <f>CC5</f>
        <v>0</v>
      </c>
      <c r="G82" s="26">
        <f>CO5</f>
        <v>0</v>
      </c>
      <c r="H82" s="24">
        <f>DA5</f>
        <v>0</v>
      </c>
      <c r="I82" s="26">
        <f>DI5</f>
        <v>0</v>
      </c>
      <c r="J82" s="26">
        <f>DQ5</f>
        <v>0</v>
      </c>
      <c r="K82" s="26">
        <f>EC5</f>
        <v>0</v>
      </c>
      <c r="L82" s="26">
        <f>EO5</f>
        <v>0</v>
      </c>
      <c r="M82" s="24">
        <f t="shared" si="9"/>
        <v>0</v>
      </c>
      <c r="N82" s="26">
        <f>FA5</f>
        <v>0</v>
      </c>
      <c r="O82" s="26">
        <f t="shared" si="7"/>
        <v>0</v>
      </c>
      <c r="P82" s="26">
        <f>FM5</f>
        <v>0</v>
      </c>
      <c r="Q82" s="26">
        <f>FY5</f>
        <v>0</v>
      </c>
      <c r="R82" s="26">
        <f t="shared" si="8"/>
        <v>0</v>
      </c>
      <c r="S82" s="26">
        <f>GK5</f>
        <v>0</v>
      </c>
      <c r="T82" s="26">
        <f>GW5</f>
        <v>0</v>
      </c>
    </row>
    <row r="83" spans="1:20" ht="18" customHeight="1" x14ac:dyDescent="0.15">
      <c r="A83" s="99"/>
      <c r="B83" s="39" t="s">
        <v>29</v>
      </c>
      <c r="C83" s="20" t="s">
        <v>46</v>
      </c>
      <c r="D83" s="113">
        <f>COUNTIF($D$7:$D$78,"区域")</f>
        <v>40</v>
      </c>
      <c r="E83" s="37">
        <f>SUMIF($D$7:$D$78,"区域",$E$7:$E$78)</f>
        <v>705</v>
      </c>
      <c r="F83" s="17">
        <f>SUMIF($D$7:$D$78,"区域",$F$7:$F$78)</f>
        <v>523</v>
      </c>
      <c r="G83" s="17">
        <f>SUMIF($D$7:$D$78,"区域",$G$7:$G$78)</f>
        <v>429</v>
      </c>
      <c r="H83" s="115"/>
      <c r="I83" s="115"/>
      <c r="J83" s="17">
        <f>SUMIF($D$7:$D$78,"区域",$J$7:$J$78)</f>
        <v>429</v>
      </c>
      <c r="K83" s="17">
        <f>SUMIF($D$7:$D$78,"区域",$K$7:$K$78)</f>
        <v>156957</v>
      </c>
      <c r="L83" s="17">
        <f>SUMIF($D$7:$D$78,"区域",$L$7:$L$78)</f>
        <v>38788</v>
      </c>
      <c r="M83" s="18">
        <f t="shared" si="9"/>
        <v>24.71250087603611</v>
      </c>
      <c r="N83" s="17">
        <f>SUMIF($D$7:$D$78,"区域",$N$7:$N$78)</f>
        <v>760915.70000000007</v>
      </c>
      <c r="O83" s="17">
        <f t="shared" si="7"/>
        <v>948950.79999999993</v>
      </c>
      <c r="P83" s="17">
        <f>SUMIF($D$7:$D$78,"区域",$P$7:$P$78)</f>
        <v>1709866.5</v>
      </c>
      <c r="Q83" s="17">
        <f>SUMIF($D$7:$D$78,"区域",$Q$7:$Q$78)</f>
        <v>14792</v>
      </c>
      <c r="R83" s="17">
        <f t="shared" si="8"/>
        <v>158132</v>
      </c>
      <c r="S83" s="17">
        <f>SUMIF($D$7:$D$78,"区域",$S$7:$S$78)</f>
        <v>172924</v>
      </c>
      <c r="T83" s="17">
        <f>SUMIF($D$7:$D$78,"区域",$T$7:$T$78)</f>
        <v>1369168.4</v>
      </c>
    </row>
    <row r="84" spans="1:20" ht="18" customHeight="1" thickBot="1" x14ac:dyDescent="0.2">
      <c r="A84" s="100"/>
      <c r="B84" s="41">
        <f>AK5</f>
        <v>40</v>
      </c>
      <c r="C84" s="58">
        <f>BI5</f>
        <v>7</v>
      </c>
      <c r="D84" s="114"/>
      <c r="E84" s="27">
        <f>BU5</f>
        <v>67</v>
      </c>
      <c r="F84" s="27">
        <f>CG5</f>
        <v>52</v>
      </c>
      <c r="G84" s="27">
        <f>CS5</f>
        <v>21</v>
      </c>
      <c r="H84" s="116"/>
      <c r="I84" s="116"/>
      <c r="J84" s="27">
        <f>DU5</f>
        <v>21</v>
      </c>
      <c r="K84" s="27">
        <f>EG5</f>
        <v>7400</v>
      </c>
      <c r="L84" s="27">
        <f>ES5</f>
        <v>2982</v>
      </c>
      <c r="M84" s="25">
        <f t="shared" si="9"/>
        <v>40.297297297297298</v>
      </c>
      <c r="N84" s="27">
        <f>FE5</f>
        <v>138867</v>
      </c>
      <c r="O84" s="27">
        <f t="shared" si="7"/>
        <v>115893.5</v>
      </c>
      <c r="P84" s="27">
        <f>FQ5</f>
        <v>254760.5</v>
      </c>
      <c r="Q84" s="27">
        <f>GC5</f>
        <v>0</v>
      </c>
      <c r="R84" s="27">
        <f t="shared" si="8"/>
        <v>27350</v>
      </c>
      <c r="S84" s="27">
        <f>GO5</f>
        <v>27350</v>
      </c>
      <c r="T84" s="27">
        <f>HA5</f>
        <v>200234.9</v>
      </c>
    </row>
  </sheetData>
  <sheetProtection formatCells="0" formatRows="0" autoFilter="0"/>
  <autoFilter ref="A6:T84"/>
  <mergeCells count="26">
    <mergeCell ref="A79:A84"/>
    <mergeCell ref="M4:M5"/>
    <mergeCell ref="T4:T5"/>
    <mergeCell ref="Q4:S4"/>
    <mergeCell ref="B4:B5"/>
    <mergeCell ref="K4:K5"/>
    <mergeCell ref="F4:F5"/>
    <mergeCell ref="E4:E5"/>
    <mergeCell ref="D79:D80"/>
    <mergeCell ref="J4:J5"/>
    <mergeCell ref="D4:D5"/>
    <mergeCell ref="D81:D82"/>
    <mergeCell ref="D83:D84"/>
    <mergeCell ref="H83:H84"/>
    <mergeCell ref="I83:I84"/>
    <mergeCell ref="A4:A5"/>
    <mergeCell ref="N4:P4"/>
    <mergeCell ref="E3:I3"/>
    <mergeCell ref="I4:I5"/>
    <mergeCell ref="A1:T1"/>
    <mergeCell ref="G4:G5"/>
    <mergeCell ref="H4:H5"/>
    <mergeCell ref="K3:T3"/>
    <mergeCell ref="C4:C5"/>
    <mergeCell ref="L4:L5"/>
    <mergeCell ref="A2:T2"/>
  </mergeCells>
  <phoneticPr fontId="2"/>
  <dataValidations count="3">
    <dataValidation type="list" allowBlank="1" showInputMessage="1" showErrorMessage="1" sqref="D85:D65536 D7:D78">
      <formula1>$W$4:$Y$4</formula1>
    </dataValidation>
    <dataValidation type="list" allowBlank="1" showInputMessage="1" showErrorMessage="1" sqref="C7:C78">
      <formula1>"★,－"</formula1>
    </dataValidation>
    <dataValidation type="list" allowBlank="1" showInputMessage="1" showErrorMessage="1" sqref="B7:B78">
      <formula1>"支局管内,局管内,局管外"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R5乗合</vt:lpstr>
      <vt:lpstr>'R5乗合'!Print_Area</vt:lpstr>
      <vt:lpstr>'R5乗合'!Print_Titles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Windows ユーザー</cp:lastModifiedBy>
  <cp:lastPrinted>2015-12-09T04:31:00Z</cp:lastPrinted>
  <dcterms:created xsi:type="dcterms:W3CDTF">2007-10-09T12:23:22Z</dcterms:created>
  <dcterms:modified xsi:type="dcterms:W3CDTF">2025-03-27T10:39:21Z</dcterms:modified>
</cp:coreProperties>
</file>