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記入例（作成中）\"/>
    </mc:Choice>
  </mc:AlternateContent>
  <xr:revisionPtr revIDLastSave="0" documentId="13_ncr:1_{613DFB20-55AF-4929-942B-962BAED63506}" xr6:coauthVersionLast="46" xr6:coauthVersionMax="46" xr10:uidLastSave="{00000000-0000-0000-0000-000000000000}"/>
  <bookViews>
    <workbookView xWindow="30945" yWindow="90" windowWidth="25485" windowHeight="15600" tabRatio="978" activeTab="2"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<sst xmlns="http://schemas.openxmlformats.org/spreadsheetml/2006/main" count="442" uniqueCount="326">
  <si>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</si>
  <si>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</si>
  <si>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</si>
  <si>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</si>
  <si>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</si>
  <si>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</si>
  <si>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</si>
  <si>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</si>
  <si>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</si>
  <si>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</si>
  <si>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</si>
  <si>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</si>
  <si>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</si>
  <si>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</si>
  <si>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</si>
  <si>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</si>
  <si>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</si>
  <si>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</si>
  <si>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</si>
  <si>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</si>
  <si>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</si>
  <si>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</si>
  <si>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</si>
  <si>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</si>
  <si>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</si>
  <si>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</si>
  <si>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</si>
  <si>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</si>
  <si>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</si>
  <si>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</si>
  <si>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</si>
  <si>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</si>
  <si>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</si>
  <si>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</si>
  <si>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</si>
  <si>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</si>
  <si>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</si>
  <si>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</si>
  <si>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</si>
  <si>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</si>
  <si>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</si>
  <si>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</si>
  <si>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</si>
  <si>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</si>
  <si>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</si>
  <si>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</si>
  <si>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</si>
  <si>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</si>
  <si>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</si>
  <si>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</si>
  <si>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</si>
  <si>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</si>
  <si>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</si>
  <si>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</si>
  <si>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</si>
  <si>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</si>
  <si>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</si>
  <si>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</si>
  <si>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</si>
  <si>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</si>
  <si>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</si>
  <si>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</si>
  <si>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</si>
  <si>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</si>
  <si>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</si>
  <si>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</si>
  <si>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</si>
  <si>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</si>
  <si>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</si>
  <si>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</si>
  <si>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</si>
  <si>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</si>
  <si>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</si>
  <si>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</si>
  <si>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</si>
  <si>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</si>
  <si>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</si>
  <si>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</si>
  <si>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</si>
  <si>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</si>
  <si>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</si>
  <si>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</si>
  <si>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</si>
  <si>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</si>
  <si>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</si>
  <si>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</si>
  <si>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</si>
  <si>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</si>
  <si>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</si>
  <si>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</si>
  <si>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</si>
  <si>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</si>
  <si>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</si>
  <si>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</si>
  <si>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</si>
  <si>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</si>
  <si>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</si>
  <si>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</si>
  <si>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</si>
  <si>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</si>
  <si>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</si>
  <si>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</si>
  <si>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</si>
  <si>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</si>
  <si>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</si>
  <si>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</si>
  <si>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</si>
  <si>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</si>
  <si>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</si>
  <si>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</si>
  <si>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</si>
  <si>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</si>
  <si>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</si>
  <si>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</si>
  <si>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</si>
  <si>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</si>
  <si>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</si>
  <si>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</si>
  <si>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</si>
  <si>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</si>
  <si>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</si>
  <si>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</si>
  <si>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</si>
  <si>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</si>
  <si>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</si>
  <si>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</si>
  <si>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</si>
  <si>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</si>
  <si>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</si>
  <si>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</si>
  <si>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</si>
  <si>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</si>
  <si>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</si>
  <si>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</si>
  <si>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</si>
  <si>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</si>
  <si>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</si>
  <si>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</si>
  <si>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</si>
  <si>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</si>
  <si>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</si>
  <si>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</si>
  <si>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r>
      <t>前年度の加算及び独自の賃金改善の影響を除いた賃金額</t>
    </r>
    <r>
      <rPr>
        <b/>
        <sz val="9"/>
        <rFont val="ＭＳ Ｐ明朝"/>
        <family val="1"/>
        <charset val="128"/>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</si>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</sst>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Y58" sqref="Y58"/>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181</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182</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183</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184</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292</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293</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293</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294</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295</v>
      </c>
      <c r="N40" s="438"/>
      <c r="O40" s="438"/>
      <c r="P40" s="438"/>
      <c r="Q40" s="438"/>
      <c r="R40" s="438"/>
      <c r="S40" s="438"/>
      <c r="T40" s="438"/>
      <c r="U40" s="438"/>
      <c r="V40" s="438"/>
      <c r="W40" s="444"/>
      <c r="X40" s="445"/>
    </row>
    <row r="41" spans="1:30" customFormat="1" ht="20.100000000000001" customHeight="1">
      <c r="A41" s="334"/>
      <c r="B41" s="337" t="s">
        <v>185</v>
      </c>
      <c r="C41" s="449" t="s">
        <v>180</v>
      </c>
      <c r="D41" s="449"/>
      <c r="E41" s="449"/>
      <c r="F41" s="449"/>
      <c r="G41" s="449"/>
      <c r="H41" s="449"/>
      <c r="I41" s="449"/>
      <c r="J41" s="449"/>
      <c r="K41" s="449"/>
      <c r="L41" s="450"/>
      <c r="M41" s="451" t="s">
        <v>296</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297</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298</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299</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300</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301</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302</v>
      </c>
      <c r="D53" s="460"/>
      <c r="E53" s="460"/>
      <c r="F53" s="460"/>
      <c r="G53" s="460"/>
      <c r="H53" s="460"/>
      <c r="I53" s="460"/>
      <c r="J53" s="460"/>
      <c r="K53" s="460"/>
      <c r="L53" s="461"/>
      <c r="M53" s="433" t="s">
        <v>307</v>
      </c>
      <c r="N53" s="433"/>
      <c r="O53" s="433"/>
      <c r="P53" s="433"/>
      <c r="Q53" s="433"/>
      <c r="R53" s="433" t="s">
        <v>307</v>
      </c>
      <c r="S53" s="433"/>
      <c r="T53" s="433"/>
      <c r="U53" s="433"/>
      <c r="V53" s="433"/>
      <c r="W53" s="23" t="s">
        <v>312</v>
      </c>
      <c r="X53" s="24" t="s">
        <v>315</v>
      </c>
      <c r="Y53" s="25" t="s">
        <v>58</v>
      </c>
      <c r="Z53" s="26"/>
      <c r="AA53" s="26"/>
      <c r="AB53" s="27"/>
    </row>
    <row r="54" spans="2:28" ht="38.25" customHeight="1">
      <c r="B54" s="6">
        <f>B53+1</f>
        <v>2</v>
      </c>
      <c r="C54" s="427" t="s">
        <v>303</v>
      </c>
      <c r="D54" s="428"/>
      <c r="E54" s="428"/>
      <c r="F54" s="428"/>
      <c r="G54" s="428"/>
      <c r="H54" s="428"/>
      <c r="I54" s="428"/>
      <c r="J54" s="428"/>
      <c r="K54" s="428"/>
      <c r="L54" s="429"/>
      <c r="M54" s="446" t="s">
        <v>307</v>
      </c>
      <c r="N54" s="446"/>
      <c r="O54" s="446"/>
      <c r="P54" s="446"/>
      <c r="Q54" s="446"/>
      <c r="R54" s="446" t="s">
        <v>307</v>
      </c>
      <c r="S54" s="446"/>
      <c r="T54" s="446"/>
      <c r="U54" s="446"/>
      <c r="V54" s="446"/>
      <c r="W54" s="28" t="s">
        <v>313</v>
      </c>
      <c r="X54" s="29" t="s">
        <v>316</v>
      </c>
      <c r="Y54" s="30" t="s">
        <v>58</v>
      </c>
      <c r="Z54" s="26"/>
      <c r="AA54" s="26"/>
      <c r="AB54" s="27"/>
    </row>
    <row r="55" spans="2:28" ht="38.25" customHeight="1">
      <c r="B55" s="6">
        <f t="shared" ref="B55:B118" si="0">B54+1</f>
        <v>3</v>
      </c>
      <c r="C55" s="427" t="s">
        <v>304</v>
      </c>
      <c r="D55" s="428"/>
      <c r="E55" s="428"/>
      <c r="F55" s="428"/>
      <c r="G55" s="428"/>
      <c r="H55" s="428"/>
      <c r="I55" s="428"/>
      <c r="J55" s="428"/>
      <c r="K55" s="428"/>
      <c r="L55" s="429"/>
      <c r="M55" s="446" t="s">
        <v>307</v>
      </c>
      <c r="N55" s="446"/>
      <c r="O55" s="446"/>
      <c r="P55" s="446"/>
      <c r="Q55" s="446"/>
      <c r="R55" s="446" t="s">
        <v>307</v>
      </c>
      <c r="S55" s="446"/>
      <c r="T55" s="446"/>
      <c r="U55" s="446"/>
      <c r="V55" s="446"/>
      <c r="W55" s="28" t="s">
        <v>314</v>
      </c>
      <c r="X55" s="29" t="s">
        <v>317</v>
      </c>
      <c r="Y55" s="31" t="s">
        <v>63</v>
      </c>
      <c r="Z55" s="26"/>
      <c r="AA55" s="26"/>
      <c r="AB55" s="27"/>
    </row>
    <row r="56" spans="2:28" ht="38.25" customHeight="1">
      <c r="B56" s="6">
        <f t="shared" si="0"/>
        <v>4</v>
      </c>
      <c r="C56" s="427" t="s">
        <v>305</v>
      </c>
      <c r="D56" s="428"/>
      <c r="E56" s="428"/>
      <c r="F56" s="428"/>
      <c r="G56" s="428"/>
      <c r="H56" s="428"/>
      <c r="I56" s="428"/>
      <c r="J56" s="428"/>
      <c r="K56" s="428"/>
      <c r="L56" s="429"/>
      <c r="M56" s="446" t="s">
        <v>308</v>
      </c>
      <c r="N56" s="446"/>
      <c r="O56" s="446"/>
      <c r="P56" s="446"/>
      <c r="Q56" s="446"/>
      <c r="R56" s="446" t="s">
        <v>310</v>
      </c>
      <c r="S56" s="446"/>
      <c r="T56" s="446"/>
      <c r="U56" s="446"/>
      <c r="V56" s="446"/>
      <c r="W56" s="28" t="s">
        <v>308</v>
      </c>
      <c r="X56" s="29" t="s">
        <v>318</v>
      </c>
      <c r="Y56" s="31" t="s">
        <v>70</v>
      </c>
      <c r="Z56" s="26"/>
      <c r="AA56" s="26"/>
      <c r="AB56" s="27"/>
    </row>
    <row r="57" spans="2:28" ht="38.25" customHeight="1">
      <c r="B57" s="6">
        <f t="shared" si="0"/>
        <v>5</v>
      </c>
      <c r="C57" s="427" t="s">
        <v>306</v>
      </c>
      <c r="D57" s="428"/>
      <c r="E57" s="428"/>
      <c r="F57" s="428"/>
      <c r="G57" s="428"/>
      <c r="H57" s="428"/>
      <c r="I57" s="428"/>
      <c r="J57" s="428"/>
      <c r="K57" s="428"/>
      <c r="L57" s="429"/>
      <c r="M57" s="446" t="s">
        <v>309</v>
      </c>
      <c r="N57" s="446"/>
      <c r="O57" s="446"/>
      <c r="P57" s="446"/>
      <c r="Q57" s="446"/>
      <c r="R57" s="446" t="s">
        <v>311</v>
      </c>
      <c r="S57" s="446"/>
      <c r="T57" s="446"/>
      <c r="U57" s="446"/>
      <c r="V57" s="446"/>
      <c r="W57" s="28" t="s">
        <v>309</v>
      </c>
      <c r="X57" s="29" t="s">
        <v>319</v>
      </c>
      <c r="Y57" s="31" t="s">
        <v>65</v>
      </c>
      <c r="Z57" s="26"/>
      <c r="AA57" s="26"/>
      <c r="AB57" s="27"/>
    </row>
    <row r="58" spans="2:28" ht="38.25" customHeight="1">
      <c r="B58" s="6">
        <f t="shared" si="0"/>
        <v>6</v>
      </c>
      <c r="C58" s="427" t="s">
        <v>306</v>
      </c>
      <c r="D58" s="428"/>
      <c r="E58" s="428"/>
      <c r="F58" s="428"/>
      <c r="G58" s="428"/>
      <c r="H58" s="428"/>
      <c r="I58" s="428"/>
      <c r="J58" s="428"/>
      <c r="K58" s="428"/>
      <c r="L58" s="429"/>
      <c r="M58" s="446" t="s">
        <v>309</v>
      </c>
      <c r="N58" s="446"/>
      <c r="O58" s="446"/>
      <c r="P58" s="446"/>
      <c r="Q58" s="446"/>
      <c r="R58" s="482" t="s">
        <v>311</v>
      </c>
      <c r="S58" s="483"/>
      <c r="T58" s="483"/>
      <c r="U58" s="483"/>
      <c r="V58" s="484"/>
      <c r="W58" s="28" t="s">
        <v>309</v>
      </c>
      <c r="X58" s="29" t="s">
        <v>319</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5"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3" zoomScaleNormal="120" zoomScaleSheetLayoutView="100" workbookViewId="0">
      <selection activeCell="Y46" sqref="Y46"/>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6" t="s">
        <v>19</v>
      </c>
      <c r="Z1" s="756"/>
      <c r="AA1" s="756"/>
      <c r="AB1" s="756"/>
      <c r="AC1" s="756" t="str">
        <f>IF(基本情報入力シート!C32="","",基本情報入力シート!C32)</f>
        <v>○○市</v>
      </c>
      <c r="AD1" s="756"/>
      <c r="AE1" s="756"/>
      <c r="AF1" s="756"/>
      <c r="AG1" s="756"/>
      <c r="AH1" s="756"/>
      <c r="AI1" s="756"/>
      <c r="AJ1" s="756"/>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7">
        <v>5</v>
      </c>
      <c r="AB3" s="757"/>
      <c r="AC3" s="39" t="s">
        <v>10</v>
      </c>
      <c r="AD3" s="78"/>
      <c r="AI3" s="39"/>
      <c r="AJ3" s="39"/>
      <c r="AK3" s="39"/>
      <c r="AL3" s="39"/>
      <c r="AM3" s="39"/>
    </row>
    <row r="4" spans="1:49">
      <c r="A4" s="768" t="s">
        <v>111</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8" t="s">
        <v>26</v>
      </c>
      <c r="B7" s="779"/>
      <c r="C7" s="779"/>
      <c r="D7" s="779"/>
      <c r="E7" s="779"/>
      <c r="F7" s="779"/>
      <c r="G7" s="781" t="str">
        <f>IF(基本情報入力シート!M36="","",基本情報入力シート!M36)</f>
        <v>○○ケアサービス</v>
      </c>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3"/>
      <c r="AK7" s="158"/>
      <c r="AL7" s="158"/>
      <c r="AM7" s="158"/>
    </row>
    <row r="8" spans="1:49" s="43" customFormat="1" ht="22.5" customHeight="1">
      <c r="A8" s="714" t="s">
        <v>25</v>
      </c>
      <c r="B8" s="775"/>
      <c r="C8" s="775"/>
      <c r="D8" s="775"/>
      <c r="E8" s="775"/>
      <c r="F8" s="775"/>
      <c r="G8" s="784" t="str">
        <f>IF(基本情報入力シート!M37="","",基本情報入力シート!M37)</f>
        <v>○○ケアサービス</v>
      </c>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6"/>
      <c r="AK8" s="159"/>
      <c r="AL8" s="159"/>
      <c r="AM8" s="159"/>
    </row>
    <row r="9" spans="1:49" s="43" customFormat="1" ht="12.75" customHeight="1">
      <c r="A9" s="769" t="s">
        <v>21</v>
      </c>
      <c r="B9" s="770"/>
      <c r="C9" s="770"/>
      <c r="D9" s="770"/>
      <c r="E9" s="770"/>
      <c r="F9" s="770"/>
      <c r="G9" s="44" t="s">
        <v>1</v>
      </c>
      <c r="H9" s="761" t="str">
        <f>IF(基本情報入力シート!AD38="","",基本情報入力シート!AD38)</f>
        <v>100－1234</v>
      </c>
      <c r="I9" s="761"/>
      <c r="J9" s="761"/>
      <c r="K9" s="761"/>
      <c r="L9" s="761"/>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1"/>
      <c r="B10" s="772"/>
      <c r="C10" s="772"/>
      <c r="D10" s="772"/>
      <c r="E10" s="772"/>
      <c r="F10" s="772"/>
      <c r="G10" s="762" t="str">
        <f>IF(基本情報入力シート!M39="","",基本情報入力シート!M39)</f>
        <v>千代田区霞が関１－２－２</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4"/>
      <c r="AK10" s="158"/>
      <c r="AL10" s="158"/>
      <c r="AM10" s="158"/>
    </row>
    <row r="11" spans="1:49" s="43" customFormat="1" ht="12" customHeight="1">
      <c r="A11" s="773"/>
      <c r="B11" s="774"/>
      <c r="C11" s="774"/>
      <c r="D11" s="774"/>
      <c r="E11" s="774"/>
      <c r="F11" s="774"/>
      <c r="G11" s="765" t="str">
        <f>IF(基本情報入力シート!M40="","",基本情報入力シート!M40)</f>
        <v>○○ビル18Ｆ</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7"/>
      <c r="AK11" s="158"/>
      <c r="AL11" s="158"/>
      <c r="AM11" s="158"/>
    </row>
    <row r="12" spans="1:49" s="43" customFormat="1" ht="12">
      <c r="A12" s="776" t="s">
        <v>0</v>
      </c>
      <c r="B12" s="777"/>
      <c r="C12" s="777"/>
      <c r="D12" s="777"/>
      <c r="E12" s="777"/>
      <c r="F12" s="777"/>
      <c r="G12" s="672" t="str">
        <f>IF(基本情報入力シート!M43="","",基本情報入力シート!M43)</f>
        <v>コウロウ　タロウ</v>
      </c>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4"/>
      <c r="AK12" s="56"/>
      <c r="AL12" s="56"/>
      <c r="AM12" s="56"/>
      <c r="AW12" s="48"/>
    </row>
    <row r="13" spans="1:49" s="43" customFormat="1" ht="22.5" customHeight="1">
      <c r="A13" s="771" t="s">
        <v>22</v>
      </c>
      <c r="B13" s="772"/>
      <c r="C13" s="772"/>
      <c r="D13" s="772"/>
      <c r="E13" s="772"/>
      <c r="F13" s="772"/>
      <c r="G13" s="758" t="str">
        <f>IF(基本情報入力シート!M44="","",基本情報入力シート!M44)</f>
        <v>厚労　太郎</v>
      </c>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60"/>
      <c r="AK13" s="56"/>
      <c r="AL13" s="56"/>
      <c r="AM13" s="56"/>
      <c r="AW13" s="48"/>
    </row>
    <row r="14" spans="1:49" s="43" customFormat="1" ht="15" customHeight="1">
      <c r="A14" s="780" t="s">
        <v>23</v>
      </c>
      <c r="B14" s="780"/>
      <c r="C14" s="780"/>
      <c r="D14" s="780"/>
      <c r="E14" s="780"/>
      <c r="F14" s="780"/>
      <c r="G14" s="713" t="s">
        <v>11</v>
      </c>
      <c r="H14" s="713"/>
      <c r="I14" s="713"/>
      <c r="J14" s="714"/>
      <c r="K14" s="709" t="str">
        <f>IF(基本情報入力シート!M45="","",基本情報入力シート!M45)</f>
        <v>03-3571-0000</v>
      </c>
      <c r="L14" s="710"/>
      <c r="M14" s="710"/>
      <c r="N14" s="710"/>
      <c r="O14" s="710"/>
      <c r="P14" s="710"/>
      <c r="Q14" s="710"/>
      <c r="R14" s="710"/>
      <c r="S14" s="710"/>
      <c r="T14" s="711"/>
      <c r="U14" s="712" t="s">
        <v>24</v>
      </c>
      <c r="V14" s="713"/>
      <c r="W14" s="713"/>
      <c r="X14" s="714"/>
      <c r="Y14" s="715" t="str">
        <f>IF(基本情報入力シート!M46="","",基本情報入力シート!M46)</f>
        <v>aaa@aaa.aa.jp</v>
      </c>
      <c r="Z14" s="715"/>
      <c r="AA14" s="715"/>
      <c r="AB14" s="715"/>
      <c r="AC14" s="715"/>
      <c r="AD14" s="715"/>
      <c r="AE14" s="715"/>
      <c r="AF14" s="715"/>
      <c r="AG14" s="715"/>
      <c r="AH14" s="715"/>
      <c r="AI14" s="715"/>
      <c r="AJ14" s="71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1" t="s">
        <v>114</v>
      </c>
      <c r="D18" s="702"/>
      <c r="E18" s="702"/>
      <c r="F18" s="702"/>
      <c r="G18" s="702"/>
      <c r="H18" s="702"/>
      <c r="I18" s="702"/>
      <c r="J18" s="702"/>
      <c r="K18" s="702"/>
      <c r="L18" s="703"/>
      <c r="M18" s="182" t="s">
        <v>113</v>
      </c>
      <c r="N18" s="704" t="s">
        <v>115</v>
      </c>
      <c r="O18" s="705"/>
      <c r="P18" s="705"/>
      <c r="Q18" s="705"/>
      <c r="R18" s="705"/>
      <c r="S18" s="705"/>
      <c r="T18" s="705"/>
      <c r="U18" s="705"/>
      <c r="V18" s="705"/>
      <c r="W18" s="706"/>
      <c r="X18" s="206" t="s">
        <v>113</v>
      </c>
      <c r="Y18" s="707" t="s">
        <v>116</v>
      </c>
      <c r="Z18" s="708"/>
      <c r="AA18" s="708"/>
      <c r="AB18" s="708"/>
      <c r="AC18" s="708"/>
      <c r="AD18" s="708"/>
      <c r="AE18" s="708"/>
      <c r="AF18" s="708"/>
      <c r="AG18" s="708"/>
      <c r="AH18" s="708"/>
      <c r="AI18" s="708"/>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186</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187</v>
      </c>
      <c r="B23" s="626" t="s">
        <v>290</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5" t="s">
        <v>188</v>
      </c>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349"/>
    </row>
    <row r="24" spans="1:73" s="347" customFormat="1" ht="12.75" customHeight="1">
      <c r="A24" s="345" t="s">
        <v>189</v>
      </c>
      <c r="B24" s="346" t="s">
        <v>190</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191</v>
      </c>
      <c r="B25" s="625" t="s">
        <v>192</v>
      </c>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193</v>
      </c>
      <c r="B26" s="346" t="s">
        <v>194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7" t="s">
        <v>130</v>
      </c>
      <c r="B29" s="688"/>
      <c r="C29" s="688"/>
      <c r="D29" s="688"/>
      <c r="E29" s="688"/>
      <c r="F29" s="688"/>
      <c r="G29" s="688"/>
      <c r="H29" s="688"/>
      <c r="I29" s="688"/>
      <c r="J29" s="688"/>
      <c r="K29" s="688"/>
      <c r="L29" s="688"/>
      <c r="M29" s="688"/>
      <c r="N29" s="688"/>
      <c r="O29" s="688"/>
      <c r="P29" s="688"/>
      <c r="Q29" s="688"/>
      <c r="R29" s="688"/>
      <c r="S29" s="688"/>
      <c r="T29" s="688"/>
      <c r="U29" s="688"/>
      <c r="V29" s="689"/>
      <c r="AG29" s="232"/>
    </row>
    <row r="30" spans="1:73" s="167" customFormat="1" ht="18" customHeight="1">
      <c r="A30" s="233" t="s">
        <v>13</v>
      </c>
      <c r="B30" s="690" t="s">
        <v>119</v>
      </c>
      <c r="C30" s="690"/>
      <c r="D30" s="691">
        <f>IF(AA3=0,"",AA3)</f>
        <v>5</v>
      </c>
      <c r="E30" s="691"/>
      <c r="F30" s="234" t="s">
        <v>120</v>
      </c>
      <c r="G30" s="235"/>
      <c r="H30" s="235"/>
      <c r="I30" s="235"/>
      <c r="J30" s="235"/>
      <c r="K30" s="235"/>
      <c r="L30" s="235"/>
      <c r="M30" s="235"/>
      <c r="N30" s="235"/>
      <c r="O30" s="236"/>
      <c r="P30" s="692">
        <f>P35+W35+AD35</f>
        <v>37059000</v>
      </c>
      <c r="Q30" s="693"/>
      <c r="R30" s="693"/>
      <c r="S30" s="693"/>
      <c r="T30" s="693"/>
      <c r="U30" s="694"/>
      <c r="V30" s="237" t="s">
        <v>4</v>
      </c>
    </row>
    <row r="31" spans="1:73" s="167" customFormat="1" ht="30.75" customHeight="1">
      <c r="A31" s="233" t="s">
        <v>14</v>
      </c>
      <c r="B31" s="695" t="s">
        <v>195</v>
      </c>
      <c r="C31" s="696"/>
      <c r="D31" s="696"/>
      <c r="E31" s="696"/>
      <c r="F31" s="696"/>
      <c r="G31" s="696"/>
      <c r="H31" s="696"/>
      <c r="I31" s="696"/>
      <c r="J31" s="696"/>
      <c r="K31" s="696"/>
      <c r="L31" s="696"/>
      <c r="M31" s="696"/>
      <c r="N31" s="696"/>
      <c r="O31" s="697"/>
      <c r="P31" s="698">
        <f>P36+W36+AD36</f>
        <v>37131440</v>
      </c>
      <c r="Q31" s="699"/>
      <c r="R31" s="699"/>
      <c r="S31" s="699"/>
      <c r="T31" s="699"/>
      <c r="U31" s="70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5"/>
      <c r="B34" s="676"/>
      <c r="C34" s="676"/>
      <c r="D34" s="676"/>
      <c r="E34" s="676"/>
      <c r="F34" s="676"/>
      <c r="G34" s="676"/>
      <c r="H34" s="676"/>
      <c r="I34" s="676"/>
      <c r="J34" s="676"/>
      <c r="K34" s="676"/>
      <c r="L34" s="676"/>
      <c r="M34" s="676"/>
      <c r="N34" s="676"/>
      <c r="O34" s="677"/>
      <c r="P34" s="678" t="s">
        <v>117</v>
      </c>
      <c r="Q34" s="679"/>
      <c r="R34" s="679"/>
      <c r="S34" s="679"/>
      <c r="T34" s="679"/>
      <c r="U34" s="680"/>
      <c r="V34" s="194" t="str">
        <f>IF(P35="","",IF(P36="","",IF(P36&gt;=P35,"○","☓")))</f>
        <v>○</v>
      </c>
      <c r="W34" s="681" t="s">
        <v>118</v>
      </c>
      <c r="X34" s="679"/>
      <c r="Y34" s="679"/>
      <c r="Z34" s="679"/>
      <c r="AA34" s="679"/>
      <c r="AB34" s="680"/>
      <c r="AC34" s="194" t="str">
        <f>IF(W35="","",IF(W36="","",IF(W36&gt;=W35,"○","☓")))</f>
        <v>○</v>
      </c>
      <c r="AD34" s="681" t="s">
        <v>110</v>
      </c>
      <c r="AE34" s="679"/>
      <c r="AF34" s="679"/>
      <c r="AG34" s="679"/>
      <c r="AH34" s="679"/>
      <c r="AI34" s="680"/>
      <c r="AJ34" s="194" t="str">
        <f>IF(AD35="","",IF(AD36="","",IF(AD36&gt;=AD35,"○","☓")))</f>
        <v>○</v>
      </c>
      <c r="AN34" s="637" t="s">
        <v>197</v>
      </c>
      <c r="AO34" s="637"/>
      <c r="AP34" s="637"/>
      <c r="AQ34" s="637"/>
      <c r="AR34" s="637"/>
      <c r="AS34" s="637"/>
      <c r="AT34" s="637"/>
      <c r="AU34" s="637"/>
      <c r="AV34" s="637"/>
      <c r="AW34" s="637"/>
      <c r="AX34" s="638"/>
    </row>
    <row r="35" spans="1:50" s="183" customFormat="1" ht="14.25" thickBot="1">
      <c r="A35" s="195" t="s">
        <v>13</v>
      </c>
      <c r="B35" s="682" t="s">
        <v>119</v>
      </c>
      <c r="C35" s="682"/>
      <c r="D35" s="683">
        <f>IF(AA3=0,"",AA3)</f>
        <v>5</v>
      </c>
      <c r="E35" s="683"/>
      <c r="F35" s="196" t="s">
        <v>135</v>
      </c>
      <c r="G35" s="197"/>
      <c r="H35" s="197"/>
      <c r="I35" s="197"/>
      <c r="J35" s="197"/>
      <c r="K35" s="197"/>
      <c r="L35" s="197"/>
      <c r="M35" s="197"/>
      <c r="N35" s="197"/>
      <c r="O35" s="198"/>
      <c r="P35" s="684">
        <f>IF('別紙様式3-2'!P7="","",'別紙様式3-2'!P7)</f>
        <v>24535200</v>
      </c>
      <c r="Q35" s="685"/>
      <c r="R35" s="685"/>
      <c r="S35" s="685"/>
      <c r="T35" s="685"/>
      <c r="U35" s="686"/>
      <c r="V35" s="199" t="s">
        <v>4</v>
      </c>
      <c r="W35" s="684">
        <f>IF('別紙様式3-2'!P8="","",'別紙様式3-2'!P8)</f>
        <v>6715800</v>
      </c>
      <c r="X35" s="685"/>
      <c r="Y35" s="685"/>
      <c r="Z35" s="685"/>
      <c r="AA35" s="685"/>
      <c r="AB35" s="686"/>
      <c r="AC35" s="199" t="s">
        <v>4</v>
      </c>
      <c r="AD35" s="684">
        <f>IF('別紙様式3-2'!P9="","",'別紙様式3-2'!P9)</f>
        <v>5808000</v>
      </c>
      <c r="AE35" s="685"/>
      <c r="AF35" s="685"/>
      <c r="AG35" s="685"/>
      <c r="AH35" s="685"/>
      <c r="AI35" s="686"/>
      <c r="AJ35" s="200" t="s">
        <v>4</v>
      </c>
      <c r="AL35" s="201"/>
    </row>
    <row r="36" spans="1:50" s="183" customFormat="1" ht="22.5" customHeight="1" thickBot="1">
      <c r="A36" s="195" t="s">
        <v>14</v>
      </c>
      <c r="B36" s="795" t="s">
        <v>196</v>
      </c>
      <c r="C36" s="796"/>
      <c r="D36" s="796"/>
      <c r="E36" s="796"/>
      <c r="F36" s="796"/>
      <c r="G36" s="796"/>
      <c r="H36" s="796"/>
      <c r="I36" s="796"/>
      <c r="J36" s="796"/>
      <c r="K36" s="796"/>
      <c r="L36" s="796"/>
      <c r="M36" s="796"/>
      <c r="N36" s="796"/>
      <c r="O36" s="797"/>
      <c r="P36" s="798">
        <v>24572440</v>
      </c>
      <c r="Q36" s="799"/>
      <c r="R36" s="799"/>
      <c r="S36" s="799"/>
      <c r="T36" s="799"/>
      <c r="U36" s="800"/>
      <c r="V36" s="202" t="s">
        <v>4</v>
      </c>
      <c r="W36" s="698">
        <f>IFERROR(S76+Y76+AE76,"")</f>
        <v>6750000</v>
      </c>
      <c r="X36" s="699"/>
      <c r="Y36" s="699"/>
      <c r="Z36" s="699"/>
      <c r="AA36" s="699"/>
      <c r="AB36" s="700"/>
      <c r="AC36" s="202" t="s">
        <v>4</v>
      </c>
      <c r="AD36" s="698">
        <f>IFERROR(S94+S96,"")</f>
        <v>5809000</v>
      </c>
      <c r="AE36" s="699"/>
      <c r="AF36" s="699"/>
      <c r="AG36" s="699"/>
      <c r="AH36" s="699"/>
      <c r="AI36" s="70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6" t="s">
        <v>119</v>
      </c>
      <c r="C39" s="746"/>
      <c r="D39" s="747">
        <f>IF(AA3=0,"",AA3)</f>
        <v>5</v>
      </c>
      <c r="E39" s="747"/>
      <c r="F39" s="748" t="s">
        <v>137</v>
      </c>
      <c r="G39" s="748"/>
      <c r="H39" s="748"/>
      <c r="I39" s="748"/>
      <c r="J39" s="748"/>
      <c r="K39" s="748"/>
      <c r="L39" s="748"/>
      <c r="M39" s="748"/>
      <c r="N39" s="748"/>
      <c r="O39" s="749"/>
      <c r="P39" s="640">
        <f>P40-P41</f>
        <v>253526560.89999998</v>
      </c>
      <c r="Q39" s="641"/>
      <c r="R39" s="641"/>
      <c r="S39" s="641"/>
      <c r="T39" s="641"/>
      <c r="U39" s="642"/>
      <c r="V39" s="237" t="s">
        <v>4</v>
      </c>
      <c r="W39" s="253" t="s">
        <v>140</v>
      </c>
      <c r="X39" s="810" t="str">
        <f>IF(P42="","",IF(P39="","",IF(P39&gt;=P42,"○","☓")))</f>
        <v>○</v>
      </c>
      <c r="Y39" s="813" t="s">
        <v>141</v>
      </c>
      <c r="Z39" s="246"/>
      <c r="AA39" s="246"/>
      <c r="AB39" s="246"/>
      <c r="AC39" s="246"/>
      <c r="AD39" s="246"/>
      <c r="AE39" s="246"/>
      <c r="AF39" s="246"/>
      <c r="AG39" s="246"/>
      <c r="AH39" s="246"/>
      <c r="AI39" s="246"/>
      <c r="AN39" s="628" t="s">
        <v>198</v>
      </c>
      <c r="AO39" s="629"/>
      <c r="AP39" s="629"/>
      <c r="AQ39" s="629"/>
      <c r="AR39" s="629"/>
      <c r="AS39" s="629"/>
      <c r="AT39" s="629"/>
      <c r="AU39" s="629"/>
      <c r="AV39" s="629"/>
      <c r="AW39" s="629"/>
      <c r="AX39" s="630"/>
    </row>
    <row r="40" spans="1:50" s="183" customFormat="1" ht="15" customHeight="1" thickBot="1">
      <c r="A40" s="744"/>
      <c r="B40" s="790" t="s">
        <v>138</v>
      </c>
      <c r="C40" s="790"/>
      <c r="D40" s="790"/>
      <c r="E40" s="790"/>
      <c r="F40" s="790"/>
      <c r="G40" s="790"/>
      <c r="H40" s="790"/>
      <c r="I40" s="790"/>
      <c r="J40" s="790"/>
      <c r="K40" s="790"/>
      <c r="L40" s="790"/>
      <c r="M40" s="790"/>
      <c r="N40" s="790"/>
      <c r="O40" s="719"/>
      <c r="P40" s="643">
        <v>290658000.89999998</v>
      </c>
      <c r="Q40" s="644"/>
      <c r="R40" s="644"/>
      <c r="S40" s="644"/>
      <c r="T40" s="644"/>
      <c r="U40" s="645"/>
      <c r="V40" s="237" t="s">
        <v>4</v>
      </c>
      <c r="W40" s="253"/>
      <c r="X40" s="811"/>
      <c r="Y40" s="813"/>
      <c r="AN40" s="631"/>
      <c r="AO40" s="632"/>
      <c r="AP40" s="632"/>
      <c r="AQ40" s="632"/>
      <c r="AR40" s="632"/>
      <c r="AS40" s="632"/>
      <c r="AT40" s="632"/>
      <c r="AU40" s="632"/>
      <c r="AV40" s="632"/>
      <c r="AW40" s="632"/>
      <c r="AX40" s="633"/>
    </row>
    <row r="41" spans="1:50" s="183" customFormat="1" ht="15" customHeight="1" thickBot="1">
      <c r="A41" s="745"/>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1"/>
      <c r="AO41" s="632"/>
      <c r="AP41" s="632"/>
      <c r="AQ41" s="632"/>
      <c r="AR41" s="632"/>
      <c r="AS41" s="632"/>
      <c r="AT41" s="632"/>
      <c r="AU41" s="632"/>
      <c r="AV41" s="632"/>
      <c r="AW41" s="632"/>
      <c r="AX41" s="633"/>
    </row>
    <row r="42" spans="1:50" s="183" customFormat="1" ht="30.75" customHeight="1" thickBot="1">
      <c r="A42" s="251" t="s">
        <v>14</v>
      </c>
      <c r="B42" s="814" t="s">
        <v>142</v>
      </c>
      <c r="C42" s="815"/>
      <c r="D42" s="815"/>
      <c r="E42" s="815"/>
      <c r="F42" s="815"/>
      <c r="G42" s="815"/>
      <c r="H42" s="815"/>
      <c r="I42" s="815"/>
      <c r="J42" s="815"/>
      <c r="K42" s="815"/>
      <c r="L42" s="815"/>
      <c r="M42" s="815"/>
      <c r="N42" s="815"/>
      <c r="O42" s="815"/>
      <c r="P42" s="640">
        <f>P43-P44-P45-P46-P47</f>
        <v>253460000</v>
      </c>
      <c r="Q42" s="641"/>
      <c r="R42" s="641"/>
      <c r="S42" s="641"/>
      <c r="T42" s="641"/>
      <c r="U42" s="642"/>
      <c r="V42" s="203" t="s">
        <v>4</v>
      </c>
      <c r="W42" s="253" t="s">
        <v>140</v>
      </c>
      <c r="X42" s="812"/>
      <c r="Y42" s="813"/>
      <c r="AN42" s="634"/>
      <c r="AO42" s="635"/>
      <c r="AP42" s="635"/>
      <c r="AQ42" s="635"/>
      <c r="AR42" s="635"/>
      <c r="AS42" s="635"/>
      <c r="AT42" s="635"/>
      <c r="AU42" s="635"/>
      <c r="AV42" s="635"/>
      <c r="AW42" s="635"/>
      <c r="AX42" s="636"/>
    </row>
    <row r="43" spans="1:50" s="183" customFormat="1" ht="15" customHeight="1" thickBot="1">
      <c r="A43" s="204"/>
      <c r="B43" s="719" t="s">
        <v>143</v>
      </c>
      <c r="C43" s="720"/>
      <c r="D43" s="720"/>
      <c r="E43" s="720"/>
      <c r="F43" s="720"/>
      <c r="G43" s="720"/>
      <c r="H43" s="720"/>
      <c r="I43" s="720"/>
      <c r="J43" s="720"/>
      <c r="K43" s="720"/>
      <c r="L43" s="720"/>
      <c r="M43" s="720"/>
      <c r="N43" s="720"/>
      <c r="O43" s="721"/>
      <c r="P43" s="646">
        <v>288158000</v>
      </c>
      <c r="Q43" s="647"/>
      <c r="R43" s="647"/>
      <c r="S43" s="647"/>
      <c r="T43" s="647"/>
      <c r="U43" s="648"/>
      <c r="V43" s="256" t="s">
        <v>4</v>
      </c>
    </row>
    <row r="44" spans="1:50" s="183" customFormat="1" ht="15" customHeight="1" thickBot="1">
      <c r="A44" s="204"/>
      <c r="B44" s="719" t="s">
        <v>144</v>
      </c>
      <c r="C44" s="720"/>
      <c r="D44" s="720"/>
      <c r="E44" s="720"/>
      <c r="F44" s="720"/>
      <c r="G44" s="720"/>
      <c r="H44" s="720"/>
      <c r="I44" s="720"/>
      <c r="J44" s="720"/>
      <c r="K44" s="720"/>
      <c r="L44" s="720"/>
      <c r="M44" s="720"/>
      <c r="N44" s="720"/>
      <c r="O44" s="721"/>
      <c r="P44" s="646">
        <v>24240000</v>
      </c>
      <c r="Q44" s="647"/>
      <c r="R44" s="647"/>
      <c r="S44" s="647"/>
      <c r="T44" s="647"/>
      <c r="U44" s="648"/>
      <c r="V44" s="256" t="s">
        <v>4</v>
      </c>
    </row>
    <row r="45" spans="1:50" s="183" customFormat="1" ht="15.75" customHeight="1" thickBot="1">
      <c r="A45" s="204"/>
      <c r="B45" s="719" t="s">
        <v>145</v>
      </c>
      <c r="C45" s="720"/>
      <c r="D45" s="720"/>
      <c r="E45" s="720"/>
      <c r="F45" s="720"/>
      <c r="G45" s="720"/>
      <c r="H45" s="720"/>
      <c r="I45" s="720"/>
      <c r="J45" s="720"/>
      <c r="K45" s="720"/>
      <c r="L45" s="720"/>
      <c r="M45" s="720"/>
      <c r="N45" s="720"/>
      <c r="O45" s="721"/>
      <c r="P45" s="646">
        <v>4650000</v>
      </c>
      <c r="Q45" s="647"/>
      <c r="R45" s="647"/>
      <c r="S45" s="647"/>
      <c r="T45" s="647"/>
      <c r="U45" s="648"/>
      <c r="V45" s="259" t="s">
        <v>4</v>
      </c>
    </row>
    <row r="46" spans="1:50" s="183" customFormat="1" ht="22.5" customHeight="1" thickBot="1">
      <c r="A46" s="204"/>
      <c r="B46" s="649" t="s">
        <v>146</v>
      </c>
      <c r="C46" s="650"/>
      <c r="D46" s="650"/>
      <c r="E46" s="650"/>
      <c r="F46" s="650"/>
      <c r="G46" s="650"/>
      <c r="H46" s="650"/>
      <c r="I46" s="650"/>
      <c r="J46" s="650"/>
      <c r="K46" s="650"/>
      <c r="L46" s="650"/>
      <c r="M46" s="650"/>
      <c r="N46" s="650"/>
      <c r="O46" s="651"/>
      <c r="P46" s="646">
        <v>5808000</v>
      </c>
      <c r="Q46" s="647"/>
      <c r="R46" s="647"/>
      <c r="S46" s="647"/>
      <c r="T46" s="647"/>
      <c r="U46" s="648"/>
      <c r="V46" s="258" t="s">
        <v>4</v>
      </c>
    </row>
    <row r="47" spans="1:50" s="183" customFormat="1" ht="26.25" customHeight="1" thickBot="1">
      <c r="A47" s="205"/>
      <c r="B47" s="806" t="s">
        <v>147</v>
      </c>
      <c r="C47" s="807"/>
      <c r="D47" s="807"/>
      <c r="E47" s="807"/>
      <c r="F47" s="807"/>
      <c r="G47" s="807"/>
      <c r="H47" s="807"/>
      <c r="I47" s="807"/>
      <c r="J47" s="807"/>
      <c r="K47" s="807"/>
      <c r="L47" s="807"/>
      <c r="M47" s="807"/>
      <c r="N47" s="807"/>
      <c r="O47" s="808"/>
      <c r="P47" s="646">
        <v>0</v>
      </c>
      <c r="Q47" s="647"/>
      <c r="R47" s="647"/>
      <c r="S47" s="647"/>
      <c r="T47" s="647"/>
      <c r="U47" s="648"/>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199</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39" t="s">
        <v>148</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U51" s="172"/>
    </row>
    <row r="52" spans="1:52" s="171" customFormat="1" ht="44.25" customHeight="1">
      <c r="A52" s="207" t="s">
        <v>121</v>
      </c>
      <c r="B52" s="639" t="s">
        <v>149</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U52" s="172"/>
    </row>
    <row r="53" spans="1:52" s="167" customFormat="1" ht="45.75" customHeight="1">
      <c r="A53" s="263" t="s">
        <v>121</v>
      </c>
      <c r="B53" s="652" t="s">
        <v>200</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Z53" s="201"/>
    </row>
    <row r="54" spans="1:52" s="167" customFormat="1" ht="45" customHeight="1">
      <c r="A54" s="263" t="s">
        <v>121</v>
      </c>
      <c r="B54" s="652" t="s">
        <v>201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202</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178</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1" t="s">
        <v>176</v>
      </c>
      <c r="B58" s="742"/>
      <c r="C58" s="742"/>
      <c r="D58" s="743"/>
      <c r="E58" s="753"/>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5"/>
      <c r="AK58" s="201"/>
      <c r="AU58" s="328"/>
    </row>
    <row r="59" spans="1:52" s="167" customFormat="1" ht="47.25" customHeight="1" thickBot="1">
      <c r="A59" s="741" t="s">
        <v>177</v>
      </c>
      <c r="B59" s="742"/>
      <c r="C59" s="742"/>
      <c r="D59" s="743"/>
      <c r="E59" s="753"/>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5"/>
      <c r="AK59" s="201"/>
      <c r="AU59" s="328"/>
    </row>
    <row r="60" spans="1:52" customFormat="1" ht="24" customHeight="1">
      <c r="A60" s="627" t="s">
        <v>218</v>
      </c>
      <c r="B60" s="627"/>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203</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204</v>
      </c>
      <c r="B63" s="627" t="s">
        <v>205</v>
      </c>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S63" s="352"/>
    </row>
    <row r="64" spans="1:52" s="351" customFormat="1" ht="11.25" customHeight="1">
      <c r="A64" s="340" t="s">
        <v>206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207</v>
      </c>
      <c r="B65" s="627" t="s">
        <v>214</v>
      </c>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355"/>
      <c r="AS65" s="352"/>
    </row>
    <row r="66" spans="1:53" s="351" customFormat="1" ht="23.25" customHeight="1">
      <c r="A66" s="354" t="s">
        <v>208</v>
      </c>
      <c r="B66" s="627" t="s">
        <v>215</v>
      </c>
      <c r="C66" s="627"/>
      <c r="D66" s="627"/>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355"/>
      <c r="AS66" s="352"/>
    </row>
    <row r="67" spans="1:53" s="351" customFormat="1" ht="11.25" customHeight="1">
      <c r="A67" s="354" t="s">
        <v>209</v>
      </c>
      <c r="B67" s="627" t="s">
        <v>210</v>
      </c>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355"/>
      <c r="AS67" s="352"/>
    </row>
    <row r="68" spans="1:53" s="351" customFormat="1" ht="22.5" customHeight="1">
      <c r="A68" s="354" t="s">
        <v>211</v>
      </c>
      <c r="B68" s="627" t="s">
        <v>216</v>
      </c>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355"/>
      <c r="AS68" s="352"/>
    </row>
    <row r="69" spans="1:53" s="351" customFormat="1" ht="11.25" customHeight="1">
      <c r="A69" s="356" t="s">
        <v>212</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213</v>
      </c>
      <c r="B70" s="627" t="s">
        <v>217</v>
      </c>
      <c r="C70" s="627"/>
      <c r="D70" s="627"/>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219</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9" t="s">
        <v>150</v>
      </c>
      <c r="T73" s="670"/>
      <c r="U73" s="670"/>
      <c r="V73" s="670"/>
      <c r="W73" s="670"/>
      <c r="X73" s="671"/>
      <c r="Y73" s="665" t="s">
        <v>151</v>
      </c>
      <c r="Z73" s="665"/>
      <c r="AA73" s="665"/>
      <c r="AB73" s="665"/>
      <c r="AC73" s="665"/>
      <c r="AD73" s="665"/>
      <c r="AE73" s="666" t="s">
        <v>46</v>
      </c>
      <c r="AF73" s="666"/>
      <c r="AG73" s="666"/>
      <c r="AH73" s="666"/>
      <c r="AI73" s="666"/>
      <c r="AJ73" s="666"/>
    </row>
    <row r="74" spans="1:53" s="201" customFormat="1" ht="28.5" customHeight="1" thickBot="1">
      <c r="A74" s="787" t="s">
        <v>152</v>
      </c>
      <c r="B74" s="788"/>
      <c r="C74" s="788"/>
      <c r="D74" s="788"/>
      <c r="E74" s="788"/>
      <c r="F74" s="788"/>
      <c r="G74" s="788"/>
      <c r="H74" s="788"/>
      <c r="I74" s="788"/>
      <c r="J74" s="788"/>
      <c r="K74" s="788"/>
      <c r="L74" s="788"/>
      <c r="M74" s="788"/>
      <c r="N74" s="788"/>
      <c r="O74" s="788"/>
      <c r="P74" s="788"/>
      <c r="Q74" s="788"/>
      <c r="R74" s="788"/>
      <c r="S74" s="789" t="b">
        <v>1</v>
      </c>
      <c r="T74" s="663"/>
      <c r="U74" s="663"/>
      <c r="V74" s="663"/>
      <c r="W74" s="663"/>
      <c r="X74" s="370"/>
      <c r="Y74" s="663" t="b">
        <v>1</v>
      </c>
      <c r="Z74" s="663"/>
      <c r="AA74" s="663"/>
      <c r="AB74" s="663"/>
      <c r="AC74" s="663"/>
      <c r="AD74" s="374"/>
      <c r="AE74" s="663" t="b">
        <v>1</v>
      </c>
      <c r="AF74" s="663"/>
      <c r="AG74" s="663"/>
      <c r="AH74" s="663"/>
      <c r="AI74" s="663"/>
      <c r="AJ74" s="367" t="str">
        <f>IF(M18="○", IF(OR(AND(NOT(S74),NOT(Y74),AE74),AND(NOT(S74),NOT(Y74),NOT(AE74))),"×","○"),"")</f>
        <v>○</v>
      </c>
      <c r="AK74" s="664"/>
      <c r="AM74" s="171"/>
      <c r="AN74" s="518" t="s">
        <v>223</v>
      </c>
      <c r="AO74" s="653"/>
      <c r="AP74" s="653"/>
      <c r="AQ74" s="653"/>
      <c r="AR74" s="653"/>
      <c r="AS74" s="653"/>
      <c r="AT74" s="653"/>
      <c r="AU74" s="653"/>
      <c r="AV74" s="653"/>
      <c r="AW74" s="653"/>
      <c r="AX74" s="654"/>
    </row>
    <row r="75" spans="1:53" s="201" customFormat="1" ht="18.75" customHeight="1">
      <c r="A75" s="283" t="s">
        <v>154</v>
      </c>
      <c r="B75" s="284"/>
      <c r="C75" s="285"/>
      <c r="D75" s="285"/>
      <c r="E75" s="285"/>
      <c r="F75" s="285"/>
      <c r="G75" s="285"/>
      <c r="H75" s="285"/>
      <c r="I75" s="285"/>
      <c r="J75" s="285"/>
      <c r="K75" s="285"/>
      <c r="L75" s="286"/>
      <c r="M75" s="286"/>
      <c r="N75" s="286"/>
      <c r="O75" s="286"/>
      <c r="P75" s="286"/>
      <c r="Q75" s="286"/>
      <c r="R75" s="286"/>
      <c r="S75" s="655">
        <v>14.3</v>
      </c>
      <c r="T75" s="656"/>
      <c r="U75" s="656"/>
      <c r="V75" s="656"/>
      <c r="W75" s="656"/>
      <c r="X75" s="371" t="s">
        <v>155</v>
      </c>
      <c r="Y75" s="656">
        <v>42.5</v>
      </c>
      <c r="Z75" s="656"/>
      <c r="AA75" s="656"/>
      <c r="AB75" s="656"/>
      <c r="AC75" s="656"/>
      <c r="AD75" s="371" t="s">
        <v>155</v>
      </c>
      <c r="AE75" s="656">
        <v>144</v>
      </c>
      <c r="AF75" s="656"/>
      <c r="AG75" s="656"/>
      <c r="AH75" s="656"/>
      <c r="AI75" s="656"/>
      <c r="AJ75" s="368" t="s">
        <v>5</v>
      </c>
      <c r="AK75" s="664"/>
      <c r="AU75" s="232"/>
    </row>
    <row r="76" spans="1:53" s="201" customFormat="1" ht="18" customHeight="1">
      <c r="A76" s="287" t="s">
        <v>156</v>
      </c>
      <c r="B76" s="288"/>
      <c r="C76" s="288"/>
      <c r="D76" s="289"/>
      <c r="E76" s="289"/>
      <c r="F76" s="289"/>
      <c r="G76" s="289"/>
      <c r="H76" s="289"/>
      <c r="I76" s="289"/>
      <c r="J76" s="289"/>
      <c r="K76" s="290"/>
      <c r="L76" s="290"/>
      <c r="M76" s="290"/>
      <c r="N76" s="290"/>
      <c r="O76" s="290"/>
      <c r="P76" s="290"/>
      <c r="Q76" s="290"/>
      <c r="R76" s="290"/>
      <c r="S76" s="657">
        <v>916667</v>
      </c>
      <c r="T76" s="658"/>
      <c r="U76" s="658"/>
      <c r="V76" s="658"/>
      <c r="W76" s="658"/>
      <c r="X76" s="372" t="s">
        <v>4</v>
      </c>
      <c r="Y76" s="658">
        <v>2476690</v>
      </c>
      <c r="Z76" s="658"/>
      <c r="AA76" s="658"/>
      <c r="AB76" s="658"/>
      <c r="AC76" s="658"/>
      <c r="AD76" s="372" t="s">
        <v>4</v>
      </c>
      <c r="AE76" s="658">
        <v>3356643</v>
      </c>
      <c r="AF76" s="658"/>
      <c r="AG76" s="658"/>
      <c r="AH76" s="658"/>
      <c r="AI76" s="65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157</v>
      </c>
      <c r="B77" s="293"/>
      <c r="C77" s="294"/>
      <c r="D77" s="295"/>
      <c r="E77" s="289"/>
      <c r="F77" s="289"/>
      <c r="G77" s="289"/>
      <c r="H77" s="289"/>
      <c r="I77" s="289"/>
      <c r="J77" s="289"/>
      <c r="K77" s="290"/>
      <c r="L77" s="290"/>
      <c r="M77" s="290"/>
      <c r="N77" s="290"/>
      <c r="O77" s="290"/>
      <c r="P77" s="290"/>
      <c r="Q77" s="290"/>
      <c r="R77" s="290"/>
      <c r="S77" s="659">
        <f>S76/(S75*12)</f>
        <v>5341.8822843822836</v>
      </c>
      <c r="T77" s="660"/>
      <c r="U77" s="660"/>
      <c r="V77" s="660"/>
      <c r="W77" s="660"/>
      <c r="X77" s="373" t="s">
        <v>4</v>
      </c>
      <c r="Y77" s="661">
        <f>Y76/(Y75*12)</f>
        <v>4856.2549019607841</v>
      </c>
      <c r="Z77" s="660"/>
      <c r="AA77" s="660"/>
      <c r="AB77" s="660"/>
      <c r="AC77" s="662"/>
      <c r="AD77" s="373" t="s">
        <v>4</v>
      </c>
      <c r="AE77" s="661">
        <f>AE76/(AE75*12)</f>
        <v>1942.5017361111111</v>
      </c>
      <c r="AF77" s="660"/>
      <c r="AG77" s="660"/>
      <c r="AH77" s="660"/>
      <c r="AI77" s="662"/>
      <c r="AJ77" s="369" t="s">
        <v>4</v>
      </c>
      <c r="AK77" s="667" t="s">
        <v>222</v>
      </c>
      <c r="AL77" s="291"/>
      <c r="AM77" s="291"/>
      <c r="AY77" s="296"/>
      <c r="AZ77" s="296"/>
      <c r="BA77" s="296"/>
    </row>
    <row r="78" spans="1:53" s="347" customFormat="1" ht="15.75" customHeight="1" thickBot="1">
      <c r="A78" s="722" t="s">
        <v>158</v>
      </c>
      <c r="B78" s="723"/>
      <c r="C78" s="723"/>
      <c r="D78" s="723"/>
      <c r="E78" s="723"/>
      <c r="F78" s="723"/>
      <c r="G78" s="723"/>
      <c r="H78" s="723"/>
      <c r="I78" s="723"/>
      <c r="J78" s="723"/>
      <c r="K78" s="723"/>
      <c r="L78" s="723"/>
      <c r="M78" s="723"/>
      <c r="N78" s="723"/>
      <c r="O78" s="723"/>
      <c r="P78" s="723"/>
      <c r="Q78" s="723"/>
      <c r="R78" s="723"/>
      <c r="S78" s="726" t="s">
        <v>124</v>
      </c>
      <c r="T78" s="728">
        <f>IF(Y77, S77/Y77, 1)</f>
        <v>1.1000003896470552</v>
      </c>
      <c r="U78" s="729"/>
      <c r="V78" s="730"/>
      <c r="W78" s="734" t="s">
        <v>125</v>
      </c>
      <c r="X78" s="736"/>
      <c r="Y78" s="738" t="s">
        <v>124</v>
      </c>
      <c r="Z78" s="728">
        <f>IF(Y77,1,0)</f>
        <v>1</v>
      </c>
      <c r="AA78" s="729"/>
      <c r="AB78" s="730"/>
      <c r="AC78" s="734" t="s">
        <v>125</v>
      </c>
      <c r="AD78" s="736"/>
      <c r="AE78" s="738" t="s">
        <v>124</v>
      </c>
      <c r="AF78" s="728">
        <f>IF(Y77, AE77/Y77, IF(AE77, AE77/S77, 0))</f>
        <v>0.39999995373529457</v>
      </c>
      <c r="AG78" s="729"/>
      <c r="AH78" s="730"/>
      <c r="AI78" s="817" t="s">
        <v>125</v>
      </c>
      <c r="AJ78" s="357" t="str">
        <f>IF(M18="○", IF(AND(S74=TRUE, Y74=TRUE), IF(AND(T78&gt;Z78, Z78&gt;0),"○","×"),""),"")</f>
        <v>○</v>
      </c>
      <c r="AK78" s="667"/>
      <c r="AN78" s="518" t="s">
        <v>220</v>
      </c>
      <c r="AO78" s="519"/>
      <c r="AP78" s="519"/>
      <c r="AQ78" s="519"/>
      <c r="AR78" s="519"/>
      <c r="AS78" s="519"/>
      <c r="AT78" s="519"/>
      <c r="AU78" s="519"/>
      <c r="AV78" s="519"/>
      <c r="AW78" s="519"/>
      <c r="AX78" s="520"/>
    </row>
    <row r="79" spans="1:53" s="347" customFormat="1" ht="17.25" customHeight="1" thickBot="1">
      <c r="A79" s="724"/>
      <c r="B79" s="725"/>
      <c r="C79" s="725"/>
      <c r="D79" s="725"/>
      <c r="E79" s="725"/>
      <c r="F79" s="725"/>
      <c r="G79" s="725"/>
      <c r="H79" s="725"/>
      <c r="I79" s="725"/>
      <c r="J79" s="725"/>
      <c r="K79" s="725"/>
      <c r="L79" s="725"/>
      <c r="M79" s="725"/>
      <c r="N79" s="725"/>
      <c r="O79" s="725"/>
      <c r="P79" s="725"/>
      <c r="Q79" s="725"/>
      <c r="R79" s="725"/>
      <c r="S79" s="727"/>
      <c r="T79" s="731"/>
      <c r="U79" s="732"/>
      <c r="V79" s="733"/>
      <c r="W79" s="735"/>
      <c r="X79" s="737"/>
      <c r="Y79" s="739"/>
      <c r="Z79" s="731"/>
      <c r="AA79" s="732"/>
      <c r="AB79" s="733"/>
      <c r="AC79" s="740"/>
      <c r="AD79" s="737"/>
      <c r="AE79" s="816"/>
      <c r="AF79" s="731"/>
      <c r="AG79" s="732"/>
      <c r="AH79" s="733"/>
      <c r="AI79" s="818"/>
      <c r="AJ79" s="358" t="str">
        <f>IF(M18="○", IF(AND(Y74=TRUE,AE74=TRUE), IF(AND(Y80="",AE80=""), IF(AND(Z78&gt;=2*AF78, AF78&gt;0),"○","×"), IF(AND(Y80&gt;=AE80,Z78&gt;0, AF78&gt;0), "○","×")),IF(AND(S74=TRUE,AE74=TRUE),IF(AND(Y80&gt;=AE80, AE80&gt;0), IF(AND(T78&gt;2*AF78, AF78&gt;0), "○", "×"),"×"),"")),"")</f>
        <v>○</v>
      </c>
      <c r="AK79" s="668" t="s">
        <v>122</v>
      </c>
      <c r="AN79" s="518" t="s">
        <v>221</v>
      </c>
      <c r="AO79" s="519"/>
      <c r="AP79" s="519"/>
      <c r="AQ79" s="519"/>
      <c r="AR79" s="519"/>
      <c r="AS79" s="519"/>
      <c r="AT79" s="519"/>
      <c r="AU79" s="519"/>
      <c r="AV79" s="519"/>
      <c r="AW79" s="519"/>
      <c r="AX79" s="520"/>
    </row>
    <row r="80" spans="1:53" s="201" customFormat="1" ht="31.5" customHeight="1" thickBot="1">
      <c r="A80" s="717" t="s">
        <v>162</v>
      </c>
      <c r="B80" s="718"/>
      <c r="C80" s="718"/>
      <c r="D80" s="718"/>
      <c r="E80" s="718"/>
      <c r="F80" s="718"/>
      <c r="G80" s="718"/>
      <c r="H80" s="718"/>
      <c r="I80" s="718"/>
      <c r="J80" s="718"/>
      <c r="K80" s="718"/>
      <c r="L80" s="718"/>
      <c r="M80" s="718"/>
      <c r="N80" s="718"/>
      <c r="O80" s="718"/>
      <c r="P80" s="718"/>
      <c r="Q80" s="718"/>
      <c r="R80" s="718"/>
      <c r="S80" s="598"/>
      <c r="T80" s="599"/>
      <c r="U80" s="599"/>
      <c r="V80" s="599"/>
      <c r="W80" s="599"/>
      <c r="X80" s="599"/>
      <c r="Y80" s="600"/>
      <c r="Z80" s="601"/>
      <c r="AA80" s="601"/>
      <c r="AB80" s="601"/>
      <c r="AC80" s="602"/>
      <c r="AD80" s="375" t="s">
        <v>4</v>
      </c>
      <c r="AE80" s="603"/>
      <c r="AF80" s="604"/>
      <c r="AG80" s="604"/>
      <c r="AH80" s="604"/>
      <c r="AI80" s="603"/>
      <c r="AJ80" s="365" t="s">
        <v>4</v>
      </c>
      <c r="AK80" s="668"/>
      <c r="AL80" s="291"/>
      <c r="AM80" s="291"/>
    </row>
    <row r="81" spans="1:50" s="201" customFormat="1" ht="20.25" customHeight="1" thickBot="1">
      <c r="A81" s="605" t="s">
        <v>159</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160</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153</v>
      </c>
      <c r="AN82" s="518" t="s">
        <v>225</v>
      </c>
      <c r="AO82" s="519"/>
      <c r="AP82" s="519"/>
      <c r="AQ82" s="519"/>
      <c r="AR82" s="519"/>
      <c r="AS82" s="519"/>
      <c r="AT82" s="519"/>
      <c r="AU82" s="519"/>
      <c r="AV82" s="519"/>
      <c r="AW82" s="519"/>
      <c r="AX82" s="520"/>
    </row>
    <row r="83" spans="1:50" s="201" customFormat="1" ht="40.5" customHeight="1">
      <c r="A83" s="617" t="s">
        <v>224</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163</v>
      </c>
      <c r="AE83" s="301" t="s">
        <v>140</v>
      </c>
      <c r="AF83" s="622" t="str">
        <f>IF(M18="○", IF(OR(Y83&gt;=Y84, OR(A86,A87,A88,A89)=TRUE),"○","×"),"")</f>
        <v>○</v>
      </c>
      <c r="AG83" s="624" t="s">
        <v>161</v>
      </c>
      <c r="AN83" s="587" t="s">
        <v>166</v>
      </c>
      <c r="AO83" s="588"/>
      <c r="AP83" s="588"/>
      <c r="AQ83" s="588"/>
      <c r="AR83" s="588"/>
      <c r="AS83" s="588"/>
      <c r="AT83" s="588"/>
      <c r="AU83" s="588"/>
      <c r="AV83" s="588"/>
      <c r="AW83" s="588"/>
      <c r="AX83" s="589"/>
    </row>
    <row r="84" spans="1:50" s="201" customFormat="1" ht="19.5" customHeight="1" thickBot="1">
      <c r="A84" s="593" t="s">
        <v>165</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163</v>
      </c>
      <c r="AE84" s="301" t="s">
        <v>140</v>
      </c>
      <c r="AF84" s="623"/>
      <c r="AG84" s="624"/>
      <c r="AN84" s="590"/>
      <c r="AO84" s="591"/>
      <c r="AP84" s="591"/>
      <c r="AQ84" s="591"/>
      <c r="AR84" s="591"/>
      <c r="AS84" s="591"/>
      <c r="AT84" s="591"/>
      <c r="AU84" s="591"/>
      <c r="AV84" s="591"/>
      <c r="AW84" s="591"/>
      <c r="AX84" s="592"/>
    </row>
    <row r="85" spans="1:50" s="347" customFormat="1" ht="18.75" customHeight="1">
      <c r="A85" s="379" t="s">
        <v>226</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227</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228</v>
      </c>
      <c r="AO90" s="519"/>
      <c r="AP90" s="519"/>
      <c r="AQ90" s="519"/>
      <c r="AR90" s="519"/>
      <c r="AS90" s="519"/>
      <c r="AT90" s="519"/>
      <c r="AU90" s="519"/>
      <c r="AV90" s="519"/>
      <c r="AW90" s="519"/>
      <c r="AX90" s="520"/>
    </row>
    <row r="91" spans="1:50" s="167" customFormat="1">
      <c r="A91" s="260"/>
    </row>
    <row r="92" spans="1:50" s="167" customFormat="1" ht="36" customHeight="1">
      <c r="A92" s="527" t="s">
        <v>229</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230</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170</v>
      </c>
      <c r="B94" s="530"/>
      <c r="C94" s="534" t="s">
        <v>172</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231</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164</v>
      </c>
      <c r="AH95" s="246"/>
      <c r="AJ95" s="215"/>
      <c r="AN95" s="522" t="s">
        <v>233</v>
      </c>
      <c r="AO95" s="523"/>
      <c r="AP95" s="523"/>
      <c r="AQ95" s="523"/>
      <c r="AR95" s="523"/>
      <c r="AS95" s="523"/>
      <c r="AT95" s="523"/>
      <c r="AU95" s="523"/>
      <c r="AV95" s="523"/>
      <c r="AW95" s="523"/>
      <c r="AX95" s="524"/>
    </row>
    <row r="96" spans="1:50" s="183" customFormat="1" ht="21" customHeight="1" thickBot="1">
      <c r="A96" s="533" t="s">
        <v>171</v>
      </c>
      <c r="B96" s="533"/>
      <c r="C96" s="537" t="s">
        <v>173</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232</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234</v>
      </c>
      <c r="AO97" s="523"/>
      <c r="AP97" s="523"/>
      <c r="AQ97" s="523"/>
      <c r="AR97" s="523"/>
      <c r="AS97" s="523"/>
      <c r="AT97" s="523"/>
      <c r="AU97" s="523"/>
      <c r="AV97" s="523"/>
      <c r="AW97" s="523"/>
      <c r="AX97" s="524"/>
    </row>
    <row r="98" spans="1:50" s="167" customFormat="1" ht="18.75" customHeight="1">
      <c r="A98" s="314" t="s">
        <v>174</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235</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237</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236</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291</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238</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239</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240</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241</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242</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243</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244</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245</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246</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247</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248</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249</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250</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251</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252</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253</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254</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255</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256</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257</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258</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259</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260</v>
      </c>
      <c r="B127" s="558"/>
      <c r="C127" s="558"/>
      <c r="D127" s="559"/>
      <c r="E127" s="411" t="b">
        <v>0</v>
      </c>
      <c r="F127" s="566" t="s">
        <v>261</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262</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263</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264</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265</v>
      </c>
      <c r="B131" s="578"/>
      <c r="C131" s="578"/>
      <c r="D131" s="578"/>
      <c r="E131" s="578"/>
      <c r="F131" s="578"/>
      <c r="G131" s="578"/>
      <c r="H131" s="578"/>
      <c r="I131" s="578"/>
      <c r="J131" s="578"/>
      <c r="K131" s="578"/>
      <c r="L131" s="578"/>
      <c r="M131" s="578"/>
      <c r="N131" s="579"/>
      <c r="O131" s="580"/>
      <c r="P131" s="580"/>
      <c r="Q131" s="581" t="s">
        <v>102</v>
      </c>
      <c r="R131" s="581"/>
      <c r="S131" s="750"/>
      <c r="T131" s="751"/>
      <c r="U131" s="751"/>
      <c r="V131" s="751"/>
      <c r="W131" s="751"/>
      <c r="X131" s="751"/>
      <c r="Y131" s="751"/>
      <c r="Z131" s="751"/>
      <c r="AA131" s="751"/>
      <c r="AB131" s="751"/>
      <c r="AC131" s="751"/>
      <c r="AD131" s="751"/>
      <c r="AE131" s="751"/>
      <c r="AF131" s="751"/>
      <c r="AG131" s="751"/>
      <c r="AH131" s="751"/>
      <c r="AI131" s="751"/>
      <c r="AJ131" s="752"/>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266</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325</v>
      </c>
      <c r="H142" s="496"/>
      <c r="I142" s="70" t="s">
        <v>3</v>
      </c>
      <c r="J142" s="495" t="s">
        <v>325</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179</v>
      </c>
      <c r="O143" s="496"/>
      <c r="P143" s="496"/>
      <c r="Q143" s="504" t="s">
        <v>180</v>
      </c>
      <c r="R143" s="496"/>
      <c r="S143" s="423" t="s">
        <v>296</v>
      </c>
      <c r="T143" s="313"/>
      <c r="U143" s="313"/>
      <c r="V143" s="313"/>
      <c r="W143" s="313"/>
      <c r="X143" s="505" t="s">
        <v>34</v>
      </c>
      <c r="Y143" s="506"/>
      <c r="Z143" s="423" t="s">
        <v>297</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267</v>
      </c>
      <c r="B145" s="415"/>
      <c r="C145" s="347"/>
      <c r="D145" s="347"/>
      <c r="E145" s="416" t="s">
        <v>268</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269</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270</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271</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272</v>
      </c>
      <c r="B149" s="489" t="s">
        <v>273</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274</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275</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276</v>
      </c>
      <c r="B152" s="509" t="s">
        <v>277</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203</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278</v>
      </c>
      <c r="B155" s="490" t="s">
        <v>279</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280</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281</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282</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283</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284</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272</v>
      </c>
      <c r="B161" s="498" t="s">
        <v>285</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286</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276</v>
      </c>
      <c r="B163" s="507" t="s">
        <v>287</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tabSelected="1" view="pageBreakPreview" topLeftCell="O1" zoomScaleNormal="120" zoomScaleSheetLayoutView="100" workbookViewId="0">
      <selection activeCell="Q26" sqref="Q2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288</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289</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167</v>
      </c>
      <c r="R14" s="832" t="s">
        <v>53</v>
      </c>
      <c r="S14" s="842" t="s">
        <v>168</v>
      </c>
      <c r="T14" s="832" t="s">
        <v>53</v>
      </c>
      <c r="U14" s="840" t="s">
        <v>83</v>
      </c>
      <c r="V14" s="842" t="s">
        <v>169</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320</v>
      </c>
      <c r="R19" s="107">
        <v>2042400</v>
      </c>
      <c r="S19" s="108" t="s">
        <v>322</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321</v>
      </c>
      <c r="R20" s="117">
        <v>1846800</v>
      </c>
      <c r="S20" s="108" t="s">
        <v>323</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320</v>
      </c>
      <c r="R21" s="107">
        <v>2486400</v>
      </c>
      <c r="S21" s="108" t="s">
        <v>323</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320</v>
      </c>
      <c r="R22" s="107">
        <v>1554000</v>
      </c>
      <c r="S22" s="108" t="s">
        <v>323</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320</v>
      </c>
      <c r="R23" s="107">
        <v>7326000</v>
      </c>
      <c r="S23" s="108" t="s">
        <v>324</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320</v>
      </c>
      <c r="R24" s="107">
        <v>9279600</v>
      </c>
      <c r="S24" s="108" t="s">
        <v>324</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